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computingservices-my.sharepoint.com/personal/kz450_bath_ac_uk/Documents/Desktop/QuillCapital/Level 1/Task 6/"/>
    </mc:Choice>
  </mc:AlternateContent>
  <xr:revisionPtr revIDLastSave="646" documentId="11_E0E511B34492471B0D5340F25E4A253C5DDD487D" xr6:coauthVersionLast="47" xr6:coauthVersionMax="47" xr10:uidLastSave="{8C4EEDF5-D46C-4607-95AC-BC4B07775338}"/>
  <bookViews>
    <workbookView xWindow="-108" yWindow="-108" windowWidth="23256" windowHeight="12456" firstSheet="5" activeTab="7" xr2:uid="{00000000-000D-0000-FFFF-FFFF00000000}"/>
  </bookViews>
  <sheets>
    <sheet name="Sheet1" sheetId="2" r:id="rId1"/>
    <sheet name="2020 segmental " sheetId="6" r:id="rId2"/>
    <sheet name="2020 EBIT" sheetId="7" r:id="rId3"/>
    <sheet name="2017 EBIT" sheetId="8" r:id="rId4"/>
    <sheet name="Table163 (Page 45)" sheetId="9" r:id="rId5"/>
    <sheet name="Table179 (Page 48)" sheetId="10" r:id="rId6"/>
    <sheet name="Table171 (Page 49)" sheetId="11" r:id="rId7"/>
    <sheet name="Historicals" sheetId="1" r:id="rId8"/>
    <sheet name="Revenues 2020" sheetId="5" r:id="rId9"/>
    <sheet name="2020 assets" sheetId="4" r:id="rId10"/>
    <sheet name="Sheet2" sheetId="3" r:id="rId11"/>
  </sheets>
  <definedNames>
    <definedName name="ExternalData_1" localSheetId="3" hidden="1">'2017 EBIT'!$A$1:$I$14</definedName>
    <definedName name="ExternalData_1" localSheetId="9" hidden="1">'2020 assets'!$A$1:$E$38</definedName>
    <definedName name="ExternalData_1" localSheetId="2" hidden="1">'2020 EBIT'!$A$1:$I$12</definedName>
    <definedName name="ExternalData_1" localSheetId="1" hidden="1">'2020 segmental '!$A$1:$Q$26</definedName>
    <definedName name="ExternalData_1" localSheetId="8" hidden="1">'Revenues 2020'!$A$1:$G$39</definedName>
    <definedName name="ExternalData_1" localSheetId="4" hidden="1">'Table163 (Page 45)'!$A$1:$E$35</definedName>
    <definedName name="ExternalData_1" localSheetId="6" hidden="1">'Table171 (Page 49)'!$A$1:$G$43</definedName>
    <definedName name="ExternalData_1" localSheetId="5" hidden="1">'Table179 (Page 48)'!$A$1:$E$35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099  Page 28_9ecfaabf-4a38-45d2-8371-c6d0628f1cad" name="Table099  Page 28" connection="Query - Table099 (Page 28)"/>
          <x15:modelTable id="Table103  Page 29_02b222f1-51d2-4192-aa52-81bfc252c1b3" name="Table103  Page 29" connection="Query - Table103 (Page 29)"/>
          <x15:modelTable id="Table109  Page 30_8884c743-6c2c-4a4a-888c-2c1a101035a9" name="Table109  Page 30" connection="Query - Table109 (Page 30)"/>
          <x15:modelTable id="Table115  Page 31_3b6eea66-4582-452d-8877-4e245449a00f" name="Table115  Page 31" connection="Query - Table115 (Page 3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4" i="1" l="1"/>
  <c r="B107" i="1"/>
  <c r="B111" i="1"/>
  <c r="B115" i="1"/>
  <c r="B119" i="1"/>
  <c r="B96" i="1"/>
  <c r="C96" i="1"/>
  <c r="D96" i="1"/>
  <c r="C85" i="1"/>
  <c r="D85" i="1"/>
  <c r="H14" i="9"/>
  <c r="B133" i="1"/>
  <c r="B131" i="1"/>
  <c r="C133" i="1"/>
  <c r="C131" i="1"/>
  <c r="D133" i="1"/>
  <c r="D131" i="1"/>
  <c r="D135" i="1" s="1"/>
  <c r="D138" i="1" s="1"/>
  <c r="B114" i="1"/>
  <c r="B113" i="1"/>
  <c r="B112" i="1"/>
  <c r="B122" i="1"/>
  <c r="B121" i="1"/>
  <c r="B120" i="1"/>
  <c r="C122" i="1"/>
  <c r="C121" i="1"/>
  <c r="C120" i="1"/>
  <c r="C119" i="1"/>
  <c r="C114" i="1"/>
  <c r="C113" i="1"/>
  <c r="C112" i="1"/>
  <c r="C111" i="1"/>
  <c r="D122" i="1"/>
  <c r="D121" i="1"/>
  <c r="D120" i="1"/>
  <c r="D119" i="1"/>
  <c r="D114" i="1"/>
  <c r="D113" i="1"/>
  <c r="D112" i="1"/>
  <c r="D111" i="1"/>
  <c r="G119" i="1"/>
  <c r="G111" i="1"/>
  <c r="I119" i="1"/>
  <c r="H119" i="1"/>
  <c r="F119" i="1"/>
  <c r="I115" i="1"/>
  <c r="H115" i="1"/>
  <c r="G115" i="1"/>
  <c r="F115" i="1"/>
  <c r="I111" i="1"/>
  <c r="H111" i="1"/>
  <c r="F111" i="1"/>
  <c r="H107" i="1"/>
  <c r="G107" i="1"/>
  <c r="F107" i="1"/>
  <c r="I107" i="1"/>
  <c r="I135" i="1"/>
  <c r="I138" i="1" s="1"/>
  <c r="H135" i="1"/>
  <c r="H138" i="1" s="1"/>
  <c r="G135" i="1"/>
  <c r="G138" i="1" s="1"/>
  <c r="F135" i="1"/>
  <c r="F138" i="1" s="1"/>
  <c r="E135" i="1"/>
  <c r="E138" i="1" s="1"/>
  <c r="B135" i="1"/>
  <c r="B138" i="1" s="1"/>
  <c r="C135" i="1" l="1"/>
  <c r="C138" i="1" s="1"/>
  <c r="H124" i="1"/>
  <c r="H127" i="1" s="1"/>
  <c r="H128" i="1" s="1"/>
  <c r="C124" i="1"/>
  <c r="C127" i="1" s="1"/>
  <c r="C128" i="1" s="1"/>
  <c r="I124" i="1"/>
  <c r="I127" i="1" s="1"/>
  <c r="I128" i="1" s="1"/>
  <c r="E124" i="1"/>
  <c r="E127" i="1" s="1"/>
  <c r="E128" i="1" s="1"/>
  <c r="F124" i="1"/>
  <c r="F127" i="1" s="1"/>
  <c r="F128" i="1" s="1"/>
  <c r="D124" i="1"/>
  <c r="D127" i="1" s="1"/>
  <c r="D128" i="1" s="1"/>
  <c r="B127" i="1"/>
  <c r="B128" i="1" s="1"/>
  <c r="G124" i="1"/>
  <c r="G127" i="1" s="1"/>
  <c r="G128" i="1" s="1"/>
  <c r="D97" i="1" l="1"/>
  <c r="C97" i="1"/>
  <c r="B97" i="1"/>
  <c r="H92" i="1"/>
  <c r="G92" i="1"/>
  <c r="F92" i="1"/>
  <c r="E92" i="1"/>
  <c r="D92" i="1"/>
  <c r="C92" i="1"/>
  <c r="B92" i="1"/>
  <c r="I92" i="1"/>
  <c r="H83" i="1"/>
  <c r="G83" i="1"/>
  <c r="F83" i="1"/>
  <c r="E83" i="1"/>
  <c r="D83" i="1"/>
  <c r="C83" i="1"/>
  <c r="B83" i="1"/>
  <c r="I83" i="1"/>
  <c r="G76" i="1"/>
  <c r="F76" i="1"/>
  <c r="E76" i="1"/>
  <c r="C76" i="1"/>
  <c r="B76" i="1"/>
  <c r="D76" i="1"/>
  <c r="H58" i="1"/>
  <c r="G58" i="1"/>
  <c r="F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D4" i="1"/>
  <c r="C4" i="1"/>
  <c r="B4" i="1"/>
  <c r="I4" i="1"/>
  <c r="B59" i="1" l="1"/>
  <c r="B60" i="1" s="1"/>
  <c r="D59" i="1"/>
  <c r="D60" i="1" s="1"/>
  <c r="D10" i="1"/>
  <c r="D12" i="1" s="1"/>
  <c r="D20" i="1" s="1"/>
  <c r="E10" i="1"/>
  <c r="E12" i="1" s="1"/>
  <c r="E20" i="1" s="1"/>
  <c r="E59" i="1"/>
  <c r="E60" i="1" s="1"/>
  <c r="I10" i="1"/>
  <c r="I12" i="1" s="1"/>
  <c r="C10" i="1"/>
  <c r="C12" i="1" s="1"/>
  <c r="C20" i="1" s="1"/>
  <c r="F10" i="1"/>
  <c r="F139" i="1" s="1"/>
  <c r="F59" i="1"/>
  <c r="F60" i="1" s="1"/>
  <c r="B10" i="1"/>
  <c r="B12" i="1" s="1"/>
  <c r="B20" i="1" s="1"/>
  <c r="C59" i="1"/>
  <c r="C60" i="1" s="1"/>
  <c r="G59" i="1"/>
  <c r="G60" i="1" s="1"/>
  <c r="H10" i="1"/>
  <c r="H139" i="1" s="1"/>
  <c r="H59" i="1"/>
  <c r="H60" i="1" s="1"/>
  <c r="E94" i="1"/>
  <c r="E96" i="1" s="1"/>
  <c r="E97" i="1" s="1"/>
  <c r="D94" i="1"/>
  <c r="C94" i="1"/>
  <c r="B94" i="1"/>
  <c r="F94" i="1"/>
  <c r="F96" i="1" s="1"/>
  <c r="F97" i="1" s="1"/>
  <c r="G94" i="1"/>
  <c r="G96" i="1" s="1"/>
  <c r="G97" i="1" s="1"/>
  <c r="G10" i="1"/>
  <c r="G139" i="1" s="1"/>
  <c r="I59" i="1"/>
  <c r="I60" i="1" s="1"/>
  <c r="H12" i="1" l="1"/>
  <c r="H64" i="1" s="1"/>
  <c r="H76" i="1" s="1"/>
  <c r="H94" i="1" s="1"/>
  <c r="H96" i="1" s="1"/>
  <c r="I95" i="1" s="1"/>
  <c r="I20" i="1"/>
  <c r="I64" i="1"/>
  <c r="I76" i="1" s="1"/>
  <c r="I94" i="1" s="1"/>
  <c r="H20" i="1"/>
  <c r="I139" i="1"/>
  <c r="D139" i="1"/>
  <c r="B139" i="1"/>
  <c r="E139" i="1"/>
  <c r="F12" i="1"/>
  <c r="F20" i="1" s="1"/>
  <c r="C139" i="1"/>
  <c r="G12" i="1"/>
  <c r="G20" i="1" s="1"/>
  <c r="H97" i="1" l="1"/>
  <c r="I96" i="1"/>
  <c r="I97" i="1" s="1"/>
  <c r="H1" i="1"/>
  <c r="G1" i="1" s="1"/>
  <c r="F1" i="1" s="1"/>
  <c r="E1" i="1" s="1"/>
  <c r="D1" i="1" s="1"/>
  <c r="C1" i="1" s="1"/>
  <c r="B1"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51F7CC8-7FCC-4EBE-9057-C8282D64ACCE}" keepAlive="1" name="Query - Table093 (Page 28)" description="Connection to the 'Table093 (Page 28)' query in the workbook." type="5" refreshedVersion="8" background="1" saveData="1">
    <dbPr connection="Provider=Microsoft.Mashup.OleDb.1;Data Source=$Workbook$;Location=&quot;Table093 (Page 28)&quot;;Extended Properties=&quot;&quot;" command="SELECT * FROM [Table093 (Page 28)]"/>
  </connection>
  <connection id="2" xr16:uid="{E05FAF34-48B0-4FA1-B04E-EB0AE77C4F59}" name="Query - Table099 (Page 28)" description="Connection to the 'Table099 (Page 28)' query in the workbook." type="100" refreshedVersion="8" minRefreshableVersion="5">
    <extLst>
      <ext xmlns:x15="http://schemas.microsoft.com/office/spreadsheetml/2010/11/main" uri="{DE250136-89BD-433C-8126-D09CA5730AF9}">
        <x15:connection id="33bc00a6-7d8a-4457-95d7-a1b65afad013"/>
      </ext>
    </extLst>
  </connection>
  <connection id="3" xr16:uid="{72446203-D846-4AC3-A71E-049BD6147700}" name="Query - Table103 (Page 29)" description="Connection to the 'Table103 (Page 29)' query in the workbook." type="100" refreshedVersion="8" minRefreshableVersion="5">
    <extLst>
      <ext xmlns:x15="http://schemas.microsoft.com/office/spreadsheetml/2010/11/main" uri="{DE250136-89BD-433C-8126-D09CA5730AF9}">
        <x15:connection id="96f2ef66-2edf-4873-8a44-2042074c7ea2"/>
      </ext>
    </extLst>
  </connection>
  <connection id="4" xr16:uid="{51053E07-FA5B-4723-9499-49532755BDEA}" name="Query - Table109 (Page 30)" description="Connection to the 'Table109 (Page 30)' query in the workbook." type="100" refreshedVersion="8" minRefreshableVersion="5">
    <extLst>
      <ext xmlns:x15="http://schemas.microsoft.com/office/spreadsheetml/2010/11/main" uri="{DE250136-89BD-433C-8126-D09CA5730AF9}">
        <x15:connection id="af0c0435-af36-48cc-a3aa-619bba7ce092"/>
      </ext>
    </extLst>
  </connection>
  <connection id="5" xr16:uid="{D8DA5A4B-9602-4C5B-9719-6A100A500E95}" name="Query - Table115 (Page 31)" description="Connection to the 'Table115 (Page 31)' query in the workbook." type="100" refreshedVersion="8" minRefreshableVersion="5">
    <extLst>
      <ext xmlns:x15="http://schemas.microsoft.com/office/spreadsheetml/2010/11/main" uri="{DE250136-89BD-433C-8126-D09CA5730AF9}">
        <x15:connection id="85016392-6112-4004-8d5b-467ba3edaa76"/>
      </ext>
    </extLst>
  </connection>
  <connection id="6" xr16:uid="{78C87D59-4200-443B-8BC6-6782AADE4E74}" keepAlive="1" name="Query - Table144 (Page 119)" description="Connection to the 'Table144 (Page 119)' query in the workbook." type="5" refreshedVersion="8" background="1" saveData="1">
    <dbPr connection="Provider=Microsoft.Mashup.OleDb.1;Data Source=$Workbook$;Location=&quot;Table144 (Page 119)&quot;;Extended Properties=&quot;&quot;" command="SELECT * FROM [Table144 (Page 119)]"/>
  </connection>
  <connection id="7" xr16:uid="{5CEC96A5-E422-4625-AE53-F8E4865E7856}" keepAlive="1" name="Query - Table163 (Page 45)" description="Connection to the 'Table163 (Page 45)' query in the workbook." type="5" refreshedVersion="8" background="1" saveData="1">
    <dbPr connection="Provider=Microsoft.Mashup.OleDb.1;Data Source=$Workbook$;Location=&quot;Table163 (Page 45)&quot;;Extended Properties=&quot;&quot;" command="SELECT * FROM [Table163 (Page 45)]"/>
  </connection>
  <connection id="8" xr16:uid="{7979D11C-D474-42C8-A6C1-2D5BCB7282F7}" keepAlive="1" name="Query - Table168 (Page 142)" description="Connection to the 'Table168 (Page 142)' query in the workbook." type="5" refreshedVersion="8" background="1" saveData="1">
    <dbPr connection="Provider=Microsoft.Mashup.OleDb.1;Data Source=$Workbook$;Location=&quot;Table168 (Page 142)&quot;;Extended Properties=&quot;&quot;" command="SELECT * FROM [Table168 (Page 142)]"/>
  </connection>
  <connection id="9" xr16:uid="{685429A8-6817-4EFB-9A3E-454C143B3B22}" keepAlive="1" name="Query - Table169 (Page 143)" description="Connection to the 'Table169 (Page 143)' query in the workbook." type="5" refreshedVersion="8" background="1" saveData="1">
    <dbPr connection="Provider=Microsoft.Mashup.OleDb.1;Data Source=$Workbook$;Location=&quot;Table169 (Page 143)&quot;;Extended Properties=&quot;&quot;" command="SELECT * FROM [Table169 (Page 143)]"/>
  </connection>
  <connection id="10" xr16:uid="{4BF946F6-E85A-48A5-8C22-F18798064BD8}" keepAlive="1" name="Query - Table171 (Page 49)" description="Connection to the 'Table171 (Page 49)' query in the workbook." type="5" refreshedVersion="8" background="1" saveData="1">
    <dbPr connection="Provider=Microsoft.Mashup.OleDb.1;Data Source=$Workbook$;Location=&quot;Table171 (Page 49)&quot;;Extended Properties=&quot;&quot;" command="SELECT * FROM [Table171 (Page 49)]"/>
  </connection>
  <connection id="11" xr16:uid="{E3F6D504-33C5-4065-8DC7-2EA072988115}" keepAlive="1" name="Query - Table179 (Page 48)" description="Connection to the 'Table179 (Page 48)' query in the workbook." type="5" refreshedVersion="8" background="1" saveData="1">
    <dbPr connection="Provider=Microsoft.Mashup.OleDb.1;Data Source=$Workbook$;Location=&quot;Table179 (Page 48)&quot;;Extended Properties=&quot;&quot;" command="SELECT * FROM [Table179 (Page 48)]"/>
  </connection>
  <connection id="12" xr16:uid="{4011F280-89BF-4F7F-A055-1288714FF3D4}" keepAlive="1" name="Query - Table206 (Page 172)" description="Connection to the 'Table206 (Page 172)' query in the workbook." type="5" refreshedVersion="8" background="1" saveData="1">
    <dbPr connection="Provider=Microsoft.Mashup.OleDb.1;Data Source=$Workbook$;Location=&quot;Table206 (Page 172)&quot;;Extended Properties=&quot;&quot;" command="SELECT * FROM [Table206 (Page 172)]"/>
  </connection>
  <connection id="13" xr16:uid="{FE50B75C-4E39-469E-9B8A-C8133F699B2C}"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<sst xmlns="http://schemas.openxmlformats.org/spreadsheetml/2006/main" count="1174" uniqueCount="641">
  <si>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</si>
  <si>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</si>
  <si>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</si>
  <si>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</si>
  <si>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</si>
  <si>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</si>
  <si>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</si>
  <si>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</si>
  <si>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</si>
  <si>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</si>
  <si>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</si>
  <si>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</si>
  <si>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</si>
  <si>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</si>
  <si>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</si>
  <si>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</si>
  <si>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</si>
  <si>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</si>
  <si>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</si>
  <si>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</si>
  <si>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</si>
  <si>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</si>
  <si>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</si>
  <si>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</si>
  <si>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</si>
  <si>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</si>
  <si>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</si>
  <si>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</si>
  <si>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</si>
  <si>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</si>
  <si>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</si>
  <si>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</si>
  <si>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</si>
  <si>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</si>
  <si>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</si>
  <si>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</si>
  <si>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</si>
  <si>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</si>
  <si>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</si>
  <si>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</si>
  <si>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</si>
  <si>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</si>
  <si>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</si>
  <si>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</si>
  <si>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</si>
  <si>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</si>
  <si>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</si>
  <si>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</si>
  <si>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</si>
  <si>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</si>
  <si>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</si>
  <si>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</si>
  <si>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</si>
  <si>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</si>
  <si>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</si>
  <si>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</si>
  <si>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</si>
  <si>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</si>
  <si>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</si>
  <si>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</si>
  <si>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</si>
  <si>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</si>
  <si>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</si>
  <si>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</si>
  <si>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</si>
  <si>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</si>
  <si>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</si>
  <si>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</si>
  <si>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</si>
  <si>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</si>
  <si>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</si>
  <si>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</si>
  <si>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</si>
  <si>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</si>
  <si>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</si>
  <si>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</si>
  <si>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</si>
  <si>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</si>
  <si>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</si>
  <si>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</si>
  <si>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</si>
  <si>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</si>
  <si>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</si>
  <si>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</si>
  <si>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</si>
  <si>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</si>
  <si>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</si>
  <si>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</si>
  <si>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</si>
  <si>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</si>
  <si>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</si>
  <si>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</si>
  <si>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</si>
  <si>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</si>
  <si>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</si>
  <si>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</si>
  <si>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</si>
  <si>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</si>
  <si>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</si>
  <si>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</si>
  <si>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</si>
  <si>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</si>
  <si>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</si>
  <si>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</si>
  <si>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</si>
  <si>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</si>
  <si>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</si>
  <si>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</si>
  <si>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</si>
  <si>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</si>
  <si>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</si>
  <si>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</si>
  <si>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</si>
  <si>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</si>
  <si>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</si>
  <si>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</si>
  <si>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</si>
  <si>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</si>
  <si>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</si>
  <si>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</si>
  <si>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</si>
  <si>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</si>
  <si>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</si>
  <si>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</si>
  <si>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</si>
  <si>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</si>
  <si>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</si>
  <si>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</si>
  <si>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</si>
  <si>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</si>
  <si>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t>
  </si>
  <si>
    <t>Column1</t>
  </si>
  <si>
    <t>Column2</t>
  </si>
  <si>
    <t>Column3</t>
  </si>
  <si>
    <t>Column4</t>
  </si>
  <si>
    <t>Column5</t>
  </si>
  <si>
    <t>$</t>
  </si>
  <si>
    <t>8,348</t>
  </si>
  <si>
    <t>4,466</t>
  </si>
  <si>
    <t>439</t>
  </si>
  <si>
    <t>197</t>
  </si>
  <si>
    <t>2,749</t>
  </si>
  <si>
    <t>4,272</t>
  </si>
  <si>
    <t>7,367</t>
  </si>
  <si>
    <t>5,622</t>
  </si>
  <si>
    <t>1,653</t>
  </si>
  <si>
    <t>1,968</t>
  </si>
  <si>
    <t>20,556</t>
  </si>
  <si>
    <t>16,525</t>
  </si>
  <si>
    <t>4,866</t>
  </si>
  <si>
    <t>4,744</t>
  </si>
  <si>
    <t>3,097</t>
  </si>
  <si>
    <t>—</t>
  </si>
  <si>
    <t>274</t>
  </si>
  <si>
    <t>283</t>
  </si>
  <si>
    <t>223</t>
  </si>
  <si>
    <t>154</t>
  </si>
  <si>
    <t>2,326</t>
  </si>
  <si>
    <t>2,011</t>
  </si>
  <si>
    <t>31,342</t>
  </si>
  <si>
    <t>23,717</t>
  </si>
  <si>
    <t>3</t>
  </si>
  <si>
    <t>6</t>
  </si>
  <si>
    <t>248</t>
  </si>
  <si>
    <t>9</t>
  </si>
  <si>
    <t>2,248</t>
  </si>
  <si>
    <t>2,612</t>
  </si>
  <si>
    <t>445</t>
  </si>
  <si>
    <t>5,184</t>
  </si>
  <si>
    <t>5,010</t>
  </si>
  <si>
    <t>156</t>
  </si>
  <si>
    <t>229</t>
  </si>
  <si>
    <t>8,284</t>
  </si>
  <si>
    <t>7,866</t>
  </si>
  <si>
    <t>9,406</t>
  </si>
  <si>
    <t>3,464</t>
  </si>
  <si>
    <t>2,913</t>
  </si>
  <si>
    <t>2,684</t>
  </si>
  <si>
    <t>3,347</t>
  </si>
  <si>
    <t>Class A convertible — 315 and 315 shares outstanding</t>
  </si>
  <si>
    <t>Class B — 1,243 and 1,253 shares outstanding</t>
  </si>
  <si>
    <t>8,299</t>
  </si>
  <si>
    <t>7,163</t>
  </si>
  <si>
    <t>(56)</t>
  </si>
  <si>
    <t>231</t>
  </si>
  <si>
    <t>(191)</t>
  </si>
  <si>
    <t>1,643</t>
  </si>
  <si>
    <t>8,055</t>
  </si>
  <si>
    <t>9,040</t>
  </si>
  <si>
    <t>2020</t>
  </si>
  <si>
    <t>2019</t>
  </si>
  <si>
    <t>Column6</t>
  </si>
  <si>
    <t>Column7</t>
  </si>
  <si>
    <t>4,029</t>
  </si>
  <si>
    <t>1,933</t>
  </si>
  <si>
    <t>705</t>
  </si>
  <si>
    <t>747</t>
  </si>
  <si>
    <t>34</t>
  </si>
  <si>
    <t>647</t>
  </si>
  <si>
    <t>325</t>
  </si>
  <si>
    <t>218</t>
  </si>
  <si>
    <t>15</t>
  </si>
  <si>
    <t>27</t>
  </si>
  <si>
    <t>233</t>
  </si>
  <si>
    <t>(99)</t>
  </si>
  <si>
    <t>(270)</t>
  </si>
  <si>
    <t>187</t>
  </si>
  <si>
    <t>(490)</t>
  </si>
  <si>
    <t>(255)</t>
  </si>
  <si>
    <t>(Increase) decrease in prepaid expenses, operating lease right-of-use assets and
other current and non-current assets</t>
  </si>
  <si>
    <t>(203)</t>
  </si>
  <si>
    <t>35</t>
  </si>
  <si>
    <t>Increase (decrease) in accounts payable, accrued liabilities, operating lease liabilities
and other current and non-current liabilities</t>
  </si>
  <si>
    <t>1,525</t>
  </si>
  <si>
    <t>1,515</t>
  </si>
  <si>
    <t>5,903</t>
  </si>
  <si>
    <t>4,955</t>
  </si>
  <si>
    <t>(2,937)</t>
  </si>
  <si>
    <t>(4,783)</t>
  </si>
  <si>
    <t>1,715</t>
  </si>
  <si>
    <t>3,613</t>
  </si>
  <si>
    <t>2,072</t>
  </si>
  <si>
    <t>2,496</t>
  </si>
  <si>
    <t>(1,119)</t>
  </si>
  <si>
    <t>(1,028)</t>
  </si>
  <si>
    <t>5</t>
  </si>
  <si>
    <t>(22)</t>
  </si>
  <si>
    <t>(264)</t>
  </si>
  <si>
    <t>276</t>
  </si>
  <si>
    <t>(325)</t>
  </si>
  <si>
    <t>13</t>
  </si>
  <si>
    <t>700</t>
  </si>
  <si>
    <t>733</t>
  </si>
  <si>
    <t>(4,286)</t>
  </si>
  <si>
    <t>(4,254)</t>
  </si>
  <si>
    <t>(1,332)</t>
  </si>
  <si>
    <t>(1,243)</t>
  </si>
  <si>
    <t>(50)</t>
  </si>
  <si>
    <t>(84)</t>
  </si>
  <si>
    <t>(5,293)</t>
  </si>
  <si>
    <t>(4,835)</t>
  </si>
  <si>
    <t>(129)</t>
  </si>
  <si>
    <t>45</t>
  </si>
  <si>
    <t>217</t>
  </si>
  <si>
    <t>441</t>
  </si>
  <si>
    <t>4,249</t>
  </si>
  <si>
    <t>3,808</t>
  </si>
  <si>
    <t>153</t>
  </si>
  <si>
    <t>125</t>
  </si>
  <si>
    <t>757</t>
  </si>
  <si>
    <t>529</t>
  </si>
  <si>
    <t>160</t>
  </si>
  <si>
    <t>294</t>
  </si>
  <si>
    <t>347</t>
  </si>
  <si>
    <t>320</t>
  </si>
  <si>
    <t>2018</t>
  </si>
  <si>
    <t>Column8</t>
  </si>
  <si>
    <t>Column9</t>
  </si>
  <si>
    <t>Column10</t>
  </si>
  <si>
    <t>Column11</t>
  </si>
  <si>
    <t>Column12</t>
  </si>
  <si>
    <t>Column13</t>
  </si>
  <si>
    <t>Column14</t>
  </si>
  <si>
    <t>Column15</t>
  </si>
  <si>
    <t>Column16</t>
  </si>
  <si>
    <t>Column17</t>
  </si>
  <si>
    <t>(Dollars in millions)</t>
  </si>
  <si>
    <t>NORTH
AMERICA</t>
  </si>
  <si>
    <t>EUROPE,
MIDDLE
EAST &amp;
AFRICA</t>
  </si>
  <si>
    <t>GREATER
CHINA</t>
  </si>
  <si>
    <t>ASIA
PACIFIC &amp;
LATIN
AMERICA</t>
  </si>
  <si>
    <t>GLOBAL
BRAND
DIVISIONS</t>
  </si>
  <si>
    <t>TOTAL
NIKE
BRAND</t>
  </si>
  <si>
    <t>CONVERSE</t>
  </si>
  <si>
    <t>CORPORATE</t>
  </si>
  <si>
    <t>TOTAL
NIKE,
INC.</t>
  </si>
  <si>
    <t>Revenues by:</t>
  </si>
  <si>
    <t>9,329</t>
  </si>
  <si>
    <t>5,892</t>
  </si>
  <si>
    <t>4,635</t>
  </si>
  <si>
    <t>3,449</t>
  </si>
  <si>
    <t>$23,305</t>
  </si>
  <si>
    <t>1,642</t>
  </si>
  <si>
    <t>$24,947</t>
  </si>
  <si>
    <t>4,639</t>
  </si>
  <si>
    <t>3,053</t>
  </si>
  <si>
    <t>1,896</t>
  </si>
  <si>
    <t>1,365</t>
  </si>
  <si>
    <t>10,953</t>
  </si>
  <si>
    <t>89</t>
  </si>
  <si>
    <t>11,042</t>
  </si>
  <si>
    <t>516</t>
  </si>
  <si>
    <t>402</t>
  </si>
  <si>
    <t>148</t>
  </si>
  <si>
    <t>214</t>
  </si>
  <si>
    <t>1,280</t>
  </si>
  <si>
    <t>25</t>
  </si>
  <si>
    <t>1,305</t>
  </si>
  <si>
    <t>Other</t>
  </si>
  <si>
    <t>30</t>
  </si>
  <si>
    <t>90</t>
  </si>
  <si>
    <t>(11)</t>
  </si>
  <si>
    <t>109</t>
  </si>
  <si>
    <t>TOTAL REVENUES</t>
  </si>
  <si>
    <t>$14,484</t>
  </si>
  <si>
    <t>9,347</t>
  </si>
  <si>
    <t>6,679</t>
  </si>
  <si>
    <t>5,028</t>
  </si>
  <si>
    <t>$35,568</t>
  </si>
  <si>
    <t>1,846</t>
  </si>
  <si>
    <t>(11)$37,403</t>
  </si>
  <si>
    <t>Sales to Wholesale
Customers</t>
  </si>
  <si>
    <t>9,371</t>
  </si>
  <si>
    <t>6,574</t>
  </si>
  <si>
    <t>3,803</t>
  </si>
  <si>
    <t>3,408</t>
  </si>
  <si>
    <t>$23,156</t>
  </si>
  <si>
    <t>1,154</t>
  </si>
  <si>
    <t>$24,310</t>
  </si>
  <si>
    <t>Sales through Direct to
Consumer</t>
  </si>
  <si>
    <t>5,113</t>
  </si>
  <si>
    <t>2,773</t>
  </si>
  <si>
    <t>2,876</t>
  </si>
  <si>
    <t>1,620</t>
  </si>
  <si>
    <t>12,382</t>
  </si>
  <si>
    <t>602</t>
  </si>
  <si>
    <t>12,984</t>
  </si>
  <si>
    <t>YEAR ENDED MAY 31, 2019</t>
  </si>
  <si>
    <t>6,293</t>
  </si>
  <si>
    <t>4,262</t>
  </si>
  <si>
    <t>3,622</t>
  </si>
  <si>
    <t>$24,222</t>
  </si>
  <si>
    <t>1,658</t>
  </si>
  <si>
    <t>$25,880</t>
  </si>
  <si>
    <t>5,260</t>
  </si>
  <si>
    <t>3,087</t>
  </si>
  <si>
    <t>1,808</t>
  </si>
  <si>
    <t>1,395</t>
  </si>
  <si>
    <t>11,550</t>
  </si>
  <si>
    <t>118</t>
  </si>
  <si>
    <t>11,668</t>
  </si>
  <si>
    <t>597</t>
  </si>
  <si>
    <t>432</t>
  </si>
  <si>
    <t>138</t>
  </si>
  <si>
    <t>237</t>
  </si>
  <si>
    <t>1,404</t>
  </si>
  <si>
    <t>24</t>
  </si>
  <si>
    <t>1,428</t>
  </si>
  <si>
    <t>42</t>
  </si>
  <si>
    <t>106</t>
  </si>
  <si>
    <t>(7)</t>
  </si>
  <si>
    <t>141</t>
  </si>
  <si>
    <t>$15,902</t>
  </si>
  <si>
    <t>9,812</t>
  </si>
  <si>
    <t>6,208</t>
  </si>
  <si>
    <t>5,254</t>
  </si>
  <si>
    <t>$37,218</t>
  </si>
  <si>
    <t>1,906</t>
  </si>
  <si>
    <t>(7)$39,117</t>
  </si>
  <si>
    <t>$10,875</t>
  </si>
  <si>
    <t>7,076</t>
  </si>
  <si>
    <t>3,726</t>
  </si>
  <si>
    <t>3,746</t>
  </si>
  <si>
    <t>$25,423</t>
  </si>
  <si>
    <t>1,247</t>
  </si>
  <si>
    <t>$26,670</t>
  </si>
  <si>
    <t>5,027</t>
  </si>
  <si>
    <t>2,736</t>
  </si>
  <si>
    <t>2,482</t>
  </si>
  <si>
    <t>1,508</t>
  </si>
  <si>
    <t>11,753</t>
  </si>
  <si>
    <t>553</t>
  </si>
  <si>
    <t>12,306</t>
  </si>
  <si>
    <t>-26%</t>
  </si>
  <si>
    <t>9%</t>
  </si>
  <si>
    <t>-23%</t>
  </si>
  <si>
    <t>26%</t>
  </si>
  <si>
    <t>5%</t>
  </si>
  <si>
    <t>31%</t>
  </si>
  <si>
    <t>-11%</t>
  </si>
  <si>
    <t>11%</t>
  </si>
  <si>
    <t>-6%</t>
  </si>
  <si>
    <t>TOTAL NIKE BRAND^{(1)}</t>
  </si>
  <si>
    <t>-27%</t>
  </si>
  <si>
    <t>15%</t>
  </si>
  <si>
    <t>-2%</t>
  </si>
  <si>
    <t>-9%</t>
  </si>
  <si>
    <t>-24%</t>
  </si>
  <si>
    <t>TOTAL NIKE, INC. EARNINGS BEFORE
INTEREST AND TAXES^{(1)}</t>
  </si>
  <si>
    <t>-39%</t>
  </si>
  <si>
    <t>TOTAL NIKE, INC. INCOME BEFORE INCOME
TAXES</t>
  </si>
  <si>
    <t>-40%</t>
  </si>
  <si>
    <t>Europe, Middle East &amp; Africa(OR Central and eastern europe)+western europe</t>
  </si>
  <si>
    <t>Asia Pacific &amp; Latin America(OR Japan 2017+emerging markets)</t>
  </si>
  <si>
    <t>NorthAmerica</t>
  </si>
  <si>
    <t>3%</t>
  </si>
  <si>
    <t>WesternEurope</t>
  </si>
  <si>
    <t>-16%</t>
  </si>
  <si>
    <t>12%</t>
  </si>
  <si>
    <t>Central&amp;EasternEurope</t>
  </si>
  <si>
    <t>16%</t>
  </si>
  <si>
    <t>GreaterChina</t>
  </si>
  <si>
    <t>10%</t>
  </si>
  <si>
    <t>38%</t>
  </si>
  <si>
    <t>Japan</t>
  </si>
  <si>
    <t>29%</t>
  </si>
  <si>
    <t>74%</t>
  </si>
  <si>
    <t>EmergingMarkets</t>
  </si>
  <si>
    <t>GlobalBrandDivisions</t>
  </si>
  <si>
    <t>-3%</t>
  </si>
  <si>
    <t>-15%</t>
  </si>
  <si>
    <t>TotalNIKEBrand</t>
  </si>
  <si>
    <t>-7%</t>
  </si>
  <si>
    <t>TOTALNIKE,INC.EARNINGS
BEFOREINTERESTANDTAXES</t>
  </si>
  <si>
    <t>7%</t>
  </si>
  <si>
    <t>Interestexpense(income),net</t>
  </si>
  <si>
    <t>TOTALNIKE,INC.INCOME
BEFOREINCOMETAXES</t>
  </si>
  <si>
    <t>6%</t>
  </si>
  <si>
    <t>2017</t>
  </si>
  <si>
    <t>2016</t>
  </si>
  <si>
    <t>2015</t>
  </si>
  <si>
    <t>Currentassets:</t>
  </si>
  <si>
    <t>Cashandequivalents</t>
  </si>
  <si>
    <t>Short-terminvestments</t>
  </si>
  <si>
    <t>996</t>
  </si>
  <si>
    <t>2,371</t>
  </si>
  <si>
    <t>Accountsreceivable,net</t>
  </si>
  <si>
    <t>3,498</t>
  </si>
  <si>
    <t>3,677</t>
  </si>
  <si>
    <t>5,261</t>
  </si>
  <si>
    <t>5,055</t>
  </si>
  <si>
    <t>Prepaidexpensesandothercurrentassets</t>
  </si>
  <si>
    <t>1,130</t>
  </si>
  <si>
    <t>1,150</t>
  </si>
  <si>
    <t>Totalcurrentassets</t>
  </si>
  <si>
    <t>15,134</t>
  </si>
  <si>
    <t>16,061</t>
  </si>
  <si>
    <t>Property,plantandequipment,net</t>
  </si>
  <si>
    <t>4,454</t>
  </si>
  <si>
    <t>3,989</t>
  </si>
  <si>
    <t>Identifiableintangibleassets,net</t>
  </si>
  <si>
    <t>285</t>
  </si>
  <si>
    <t>139</t>
  </si>
  <si>
    <t>Deferredincometaxesandotherassets</t>
  </si>
  <si>
    <t>2,509</t>
  </si>
  <si>
    <t>2,787</t>
  </si>
  <si>
    <t>TOTALASSETS</t>
  </si>
  <si>
    <t>22,536</t>
  </si>
  <si>
    <t>23,259</t>
  </si>
  <si>
    <t>LIABILITIESANDSHAREHOLDERS’EQUITY</t>
  </si>
  <si>
    <t>Currentliabilities:</t>
  </si>
  <si>
    <t>Currentportionoflong-termdebt</t>
  </si>
  <si>
    <t>Notespayable</t>
  </si>
  <si>
    <t>336</t>
  </si>
  <si>
    <t>Accountspayable</t>
  </si>
  <si>
    <t>2,279</t>
  </si>
  <si>
    <t>2,048</t>
  </si>
  <si>
    <t>Accruedliabilities</t>
  </si>
  <si>
    <t>3,269</t>
  </si>
  <si>
    <t>3,011</t>
  </si>
  <si>
    <t>Incometaxespayable</t>
  </si>
  <si>
    <t>150</t>
  </si>
  <si>
    <t>84</t>
  </si>
  <si>
    <t>Totalcurrentliabilities</t>
  </si>
  <si>
    <t>6,040</t>
  </si>
  <si>
    <t>5,474</t>
  </si>
  <si>
    <t>Long-termdebt</t>
  </si>
  <si>
    <t>3,468</t>
  </si>
  <si>
    <t>3,471</t>
  </si>
  <si>
    <t>Deferredincometaxesandotherliabilities</t>
  </si>
  <si>
    <t>3,216</t>
  </si>
  <si>
    <t>1,907</t>
  </si>
  <si>
    <t>Commitmentsandcontingencies(Note15)</t>
  </si>
  <si>
    <t>Redeemablepreferredstock</t>
  </si>
  <si>
    <t>Shareholders’equity:</t>
  </si>
  <si>
    <t>Commonstockatstatedvalue:</t>
  </si>
  <si>
    <t>ClassAconvertible—329and329sharesoutstanding</t>
  </si>
  <si>
    <t>ClassB—1,272and1,314sharesoutstanding</t>
  </si>
  <si>
    <t>Capitalinexcessofstatedvalue</t>
  </si>
  <si>
    <t>6,384</t>
  </si>
  <si>
    <t>5,710</t>
  </si>
  <si>
    <t>Accumulatedothercomprehensiveloss</t>
  </si>
  <si>
    <t>(92)</t>
  </si>
  <si>
    <t>(213)</t>
  </si>
  <si>
    <t>Retainedearnings</t>
  </si>
  <si>
    <t>3,517</t>
  </si>
  <si>
    <t>6,907</t>
  </si>
  <si>
    <t>Totalshareholders’equity</t>
  </si>
  <si>
    <t>12,407</t>
  </si>
  <si>
    <t>TOTALLIABILITIESANDSHAREHOLDERS’EQUITY</t>
  </si>
  <si>
    <t>3,138</t>
  </si>
  <si>
    <t>3,852</t>
  </si>
  <si>
    <t>2,319</t>
  </si>
  <si>
    <t>3,241</t>
  </si>
  <si>
    <t>3,358</t>
  </si>
  <si>
    <t>4,838</t>
  </si>
  <si>
    <t>4,337</t>
  </si>
  <si>
    <t>1,489</t>
  </si>
  <si>
    <t>15,025</t>
  </si>
  <si>
    <t>15,587</t>
  </si>
  <si>
    <t>3,520</t>
  </si>
  <si>
    <t>281</t>
  </si>
  <si>
    <t>131</t>
  </si>
  <si>
    <t>2,439</t>
  </si>
  <si>
    <t>2,587</t>
  </si>
  <si>
    <t>21,396</t>
  </si>
  <si>
    <t>21,597</t>
  </si>
  <si>
    <t>44</t>
  </si>
  <si>
    <t>107</t>
  </si>
  <si>
    <t>1</t>
  </si>
  <si>
    <t>74</t>
  </si>
  <si>
    <t>2,191</t>
  </si>
  <si>
    <t>2,131</t>
  </si>
  <si>
    <t>3,037</t>
  </si>
  <si>
    <t>3,949</t>
  </si>
  <si>
    <t>85</t>
  </si>
  <si>
    <t>71</t>
  </si>
  <si>
    <t>5,358</t>
  </si>
  <si>
    <t>6,332</t>
  </si>
  <si>
    <t>2,010</t>
  </si>
  <si>
    <t>1,079</t>
  </si>
  <si>
    <t>1,770</t>
  </si>
  <si>
    <t>1,479</t>
  </si>
  <si>
    <t>Commitmentsandcontingencies</t>
  </si>
  <si>
    <t>ClassAconvertible—353and355sharesoutstanding</t>
  </si>
  <si>
    <t>ClassB—1,329and1,357sharesoutstanding</t>
  </si>
  <si>
    <t>7,786</t>
  </si>
  <si>
    <t>6,773</t>
  </si>
  <si>
    <t>Accumulatedothercomprehensiveincome</t>
  </si>
  <si>
    <t>318</t>
  </si>
  <si>
    <t>1,246</t>
  </si>
  <si>
    <t>4,151</t>
  </si>
  <si>
    <t>4,685</t>
  </si>
  <si>
    <t>12,258</t>
  </si>
  <si>
    <t>12,707</t>
  </si>
  <si>
    <t>Cashprovidedbyoperations:</t>
  </si>
  <si>
    <t>Netincome</t>
  </si>
  <si>
    <t>4,240</t>
  </si>
  <si>
    <t>3,273</t>
  </si>
  <si>
    <t>Incomecharges(credits)notaffectingcash:</t>
  </si>
  <si>
    <t>706</t>
  </si>
  <si>
    <t>606</t>
  </si>
  <si>
    <t>Deferredincometaxes</t>
  </si>
  <si>
    <t>(273)</t>
  </si>
  <si>
    <t>(113)</t>
  </si>
  <si>
    <t>Stock-basedcompensation</t>
  </si>
  <si>
    <t>215</t>
  </si>
  <si>
    <t>191</t>
  </si>
  <si>
    <t>Amortizationandother</t>
  </si>
  <si>
    <t>10</t>
  </si>
  <si>
    <t>43</t>
  </si>
  <si>
    <t>Netforeigncurrencyadjustments</t>
  </si>
  <si>
    <t>(117)</t>
  </si>
  <si>
    <t>424</t>
  </si>
  <si>
    <t>Changesincertainworkingcapitalcomponentsandotherassetsandliabilities:</t>
  </si>
  <si>
    <t>(Increase)decreaseinaccountsreceivable</t>
  </si>
  <si>
    <t>(426)</t>
  </si>
  <si>
    <t>(216)</t>
  </si>
  <si>
    <t>(Increase)ininventories</t>
  </si>
  <si>
    <t>(231)</t>
  </si>
  <si>
    <t>(621)</t>
  </si>
  <si>
    <t>(Increase)inprepaidexpensesandothercurrentassets</t>
  </si>
  <si>
    <t>(120)</t>
  </si>
  <si>
    <t>(144)</t>
  </si>
  <si>
    <t>(Decrease)increaseinaccountspayable,accruedliabilitiesandincometaxespayable</t>
  </si>
  <si>
    <t>(364)</t>
  </si>
  <si>
    <t>1,237</t>
  </si>
  <si>
    <t>Cashprovidedbyoperations</t>
  </si>
  <si>
    <t>3,640</t>
  </si>
  <si>
    <t>4,680</t>
  </si>
  <si>
    <t>Cashusedbyinvestingactivities:</t>
  </si>
  <si>
    <t>Purchasesofshort-terminvestments</t>
  </si>
  <si>
    <t>(5,928)</t>
  </si>
  <si>
    <t>(4,936)</t>
  </si>
  <si>
    <t>Maturitiesofshort-terminvestments</t>
  </si>
  <si>
    <t>3,623</t>
  </si>
  <si>
    <t>3,655</t>
  </si>
  <si>
    <t>Salesofshort-terminvestments</t>
  </si>
  <si>
    <t>2,423</t>
  </si>
  <si>
    <t>2,216</t>
  </si>
  <si>
    <t>Investmentsinreverserepurchaseagreements</t>
  </si>
  <si>
    <t>(150)</t>
  </si>
  <si>
    <t>Additionstoproperty,plantandequipment</t>
  </si>
  <si>
    <t>(1,105)</t>
  </si>
  <si>
    <t>(963)</t>
  </si>
  <si>
    <t>Disposalsofproperty,plantandequipment</t>
  </si>
  <si>
    <t>Otherinvestingactivities</t>
  </si>
  <si>
    <t>(34)</t>
  </si>
  <si>
    <t>Cashusedbyinvestingactivities</t>
  </si>
  <si>
    <t>(1,008)</t>
  </si>
  <si>
    <t>(175)</t>
  </si>
  <si>
    <t>Cashusedbyfinancingactivities:</t>
  </si>
  <si>
    <t>Netproceedsfromlong-termdebtissuance</t>
  </si>
  <si>
    <t>1,482</t>
  </si>
  <si>
    <t>Long-termdebtpayments,includingcurrentportion</t>
  </si>
  <si>
    <t>(44)</t>
  </si>
  <si>
    <t>Increase(decrease)innotespayable</t>
  </si>
  <si>
    <t>327</t>
  </si>
  <si>
    <t>(63)</t>
  </si>
  <si>
    <t>Paymentsoncapitalleaseandotherfinancingobligations</t>
  </si>
  <si>
    <t>(17)</t>
  </si>
  <si>
    <t>(19)</t>
  </si>
  <si>
    <t>Proceedsfromexerciseofstockoptionsandotherstockissuances</t>
  </si>
  <si>
    <t>489</t>
  </si>
  <si>
    <t>514</t>
  </si>
  <si>
    <t>Excesstaxbenefitsfromshare-basedpaymentarrangements</t>
  </si>
  <si>
    <t>177</t>
  </si>
  <si>
    <t>Repurchaseofcommonstock</t>
  </si>
  <si>
    <t>(3,223)</t>
  </si>
  <si>
    <t>(2,534)</t>
  </si>
  <si>
    <t>Dividends—commonandpreferred</t>
  </si>
  <si>
    <t>(1,133)</t>
  </si>
  <si>
    <t>(899)</t>
  </si>
  <si>
    <t>Cashusedbyfinancingactivities</t>
  </si>
  <si>
    <t>(1,942)</t>
  </si>
  <si>
    <t>(2,790)</t>
  </si>
  <si>
    <t>Effectofexchangeratechangesoncashandequivalents</t>
  </si>
  <si>
    <t>(20)</t>
  </si>
  <si>
    <t>(83)</t>
  </si>
  <si>
    <t>Netincrease(decrease)incashandequivalents</t>
  </si>
  <si>
    <t>670</t>
  </si>
  <si>
    <t>1,632</t>
  </si>
  <si>
    <t>Cashandequivalents,beginningofyear</t>
  </si>
  <si>
    <t>2,220</t>
  </si>
  <si>
    <t>CASHANDEQUIVALENTS,ENDOFYEAR</t>
  </si>
  <si>
    <t>Supplementaldisclosureofcashflowinformation:</t>
  </si>
  <si>
    <t>Cashpaidduringtheyearfor:</t>
  </si>
  <si>
    <t>Interest,netofcapitalizedinterest</t>
  </si>
  <si>
    <t>98</t>
  </si>
  <si>
    <t>53</t>
  </si>
  <si>
    <t>Incometaxes</t>
  </si>
  <si>
    <t>703</t>
  </si>
  <si>
    <t>1,262</t>
  </si>
  <si>
    <t>Non-cashadditionstoproperty,plantandequipment</t>
  </si>
  <si>
    <t>266</t>
  </si>
  <si>
    <t>206</t>
  </si>
  <si>
    <t>Dividendsdeclaredandnotpaid</t>
  </si>
  <si>
    <t>300</t>
  </si>
  <si>
    <t>240</t>
  </si>
  <si>
    <t>done</t>
  </si>
  <si>
    <t>20152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</si>
</sst>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sz val="8"/>
      <name val="Calibri"/>
      <family val="2"/>
      <scheme val="minor"/>
    </font>
    <font>
      <u/>
      <sz val="11"/>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theme="9" tint="0.79998168889431442"/>
      </patternFill>
    </fill>
  </fills>
  <borders count="8">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5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NumberFormat="1"/>
    <xf numFmtId="0" fontId="0" fillId="0" borderId="0" xfId="1" applyNumberFormat="1" applyFont="1"/>
    <xf numFmtId="2" fontId="0" fillId="0" borderId="0" xfId="1" applyNumberFormat="1" applyFont="1"/>
    <xf numFmtId="3" fontId="0" fillId="0" borderId="0" xfId="1" applyNumberFormat="1" applyFont="1"/>
    <xf numFmtId="3" fontId="2" fillId="0" borderId="0" xfId="1" applyNumberFormat="1" applyFont="1"/>
    <xf numFmtId="0" fontId="0" fillId="0" borderId="6" xfId="0" applyNumberFormat="1" applyFont="1" applyBorder="1"/>
    <xf numFmtId="2" fontId="5" fillId="0" borderId="0" xfId="0" applyNumberFormat="1" applyFont="1"/>
    <xf numFmtId="0" fontId="2" fillId="0" borderId="0" xfId="0" applyNumberFormat="1" applyFont="1"/>
    <xf numFmtId="0" fontId="0" fillId="4" borderId="5" xfId="0" applyNumberFormat="1" applyFont="1" applyFill="1" applyBorder="1"/>
    <xf numFmtId="165" fontId="0" fillId="0" borderId="0" xfId="0" applyNumberFormat="1"/>
    <xf numFmtId="0" fontId="0" fillId="0" borderId="5" xfId="0" applyNumberFormat="1" applyFont="1" applyBorder="1"/>
    <xf numFmtId="2" fontId="0" fillId="0" borderId="0" xfId="0" applyNumberFormat="1"/>
    <xf numFmtId="0" fontId="2" fillId="4" borderId="5" xfId="0" applyNumberFormat="1" applyFont="1" applyFill="1" applyBorder="1"/>
    <xf numFmtId="0" fontId="2" fillId="0" borderId="5" xfId="0" applyNumberFormat="1" applyFont="1" applyBorder="1"/>
    <xf numFmtId="165" fontId="0" fillId="0" borderId="7" xfId="0" applyNumberFormat="1" applyFont="1" applyBorder="1"/>
    <xf numFmtId="165" fontId="0" fillId="0" borderId="6" xfId="0" applyNumberFormat="1" applyFont="1" applyBorder="1"/>
    <xf numFmtId="3" fontId="2" fillId="0" borderId="1" xfId="1" applyNumberFormat="1" applyFont="1" applyBorder="1"/>
    <xf numFmtId="0" fontId="0" fillId="0" borderId="0" xfId="0" applyFill="1" applyBorder="1"/>
    <xf numFmtId="0" fontId="0" fillId="0" borderId="0" xfId="0" applyNumberFormat="1" applyFont="1" applyFill="1" applyBorder="1"/>
    <xf numFmtId="0" fontId="2" fillId="0" borderId="0" xfId="0" applyNumberFormat="1" applyFont="1" applyFill="1" applyBorder="1"/>
    <xf numFmtId="0" fontId="5" fillId="0" borderId="0" xfId="0" applyFont="1" applyFill="1" applyBorder="1"/>
    <xf numFmtId="0" fontId="2" fillId="0" borderId="0" xfId="0" applyFont="1" applyFill="1" applyBorder="1"/>
    <xf numFmtId="0" fontId="11" fillId="0" borderId="0" xfId="0" applyNumberFormat="1" applyFont="1" applyFill="1" applyBorder="1"/>
  </cellXfs>
  <cellStyles count="3">
    <cellStyle name="Comma" xfId="1" builtinId="3"/>
    <cellStyle name="Hyperlink" xfId="2" builtinId="8"/>
    <cellStyle name="Normal" xfId="0" builtinId="0"/>
  </cellStyles>
  <dxfs count="58">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2" xr16:uid="{9F741679-98F2-4C8F-91F9-15350DE04DF0}" autoFormatId="16" applyNumberFormats="0" applyBorderFormats="0" applyFontFormats="0" applyPatternFormats="0" applyAlignmentFormats="0" applyWidthHeightFormats="0">
  <queryTableRefresh nextId="18">
    <queryTableFields count="17">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 id="12" name="Column12" tableColumnId="12"/>
      <queryTableField id="13" name="Column13" tableColumnId="13"/>
      <queryTableField id="14" name="Column14" tableColumnId="14"/>
      <queryTableField id="15" name="Column15" tableColumnId="15"/>
      <queryTableField id="16" name="Column16" tableColumnId="16"/>
      <queryTableField id="17" name="Column17" tableColumnId="17"/>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6" xr16:uid="{4F3E20B6-92BB-4A9A-8ED0-E291EC1D9F9A}" autoFormatId="16" applyNumberFormats="0" applyBorderFormats="0" applyFontFormats="0" applyPatternFormats="0" applyAlignmentFormats="0" applyWidthHeightFormats="0">
  <queryTableRefresh nextId="10">
    <queryTableFields count="9">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1" xr16:uid="{12EE5533-5E29-4113-8DEC-70E1E5C843AF}" autoFormatId="16" applyNumberFormats="0" applyBorderFormats="0" applyFontFormats="0" applyPatternFormats="0" applyAlignmentFormats="0" applyWidthHeightFormats="0">
  <queryTableRefresh nextId="10">
    <queryTableFields count="9">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7" xr16:uid="{9183DB34-163B-4E30-A98F-14A3AF3D106D}" autoFormatId="16" applyNumberFormats="0" applyBorderFormats="0" applyFontFormats="0" applyPatternFormats="0" applyAlignmentFormats="0" applyWidthHeightFormats="0">
  <queryTableRefresh nextId="6">
    <queryTableFields count="5">
      <queryTableField id="1" name="Column1" tableColumnId="1"/>
      <queryTableField id="2" name="Column2" tableColumnId="2"/>
      <queryTableField id="3" name="Column3" tableColumnId="3"/>
      <queryTableField id="4" name="Column4" tableColumnId="4"/>
      <queryTableField id="5" name="Column5" tableColumnId="5"/>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11" xr16:uid="{93442DCE-BE64-4C4A-A7AE-699083C1AB3A}" autoFormatId="16" applyNumberFormats="0" applyBorderFormats="0" applyFontFormats="0" applyPatternFormats="0" applyAlignmentFormats="0" applyWidthHeightFormats="0">
  <queryTableRefresh nextId="7" unboundColumnsRight="1">
    <queryTableFields count="6">
      <queryTableField id="1" name="Column1" tableColumnId="1"/>
      <queryTableField id="2" name="Column2" tableColumnId="2"/>
      <queryTableField id="3" name="Column3" tableColumnId="3"/>
      <queryTableField id="4" name="Column4" tableColumnId="4"/>
      <queryTableField id="5" name="Column5" tableColumnId="5"/>
      <queryTableField id="6" dataBound="0" tableColumnId="6"/>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0" xr16:uid="{FC73D921-82FC-4E81-AFFF-2A4CC3113F6C}" autoFormatId="16" applyNumberFormats="0" applyBorderFormats="0" applyFontFormats="0" applyPatternFormats="0" applyAlignmentFormats="0" applyWidthHeightFormats="0">
  <queryTableRefresh nextId="9" unboundColumnsRight="1">
    <queryTableFields count="8">
      <queryTableField id="1" name="Cashprovidedbyoperations:"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dataBound="0" tableColumnId="8"/>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connectionId="9" xr16:uid="{BDEC41E8-7740-463B-A73F-551FD5A0159D}" autoFormatId="16" applyNumberFormats="0" applyBorderFormats="0" applyFontFormats="0" applyPatternFormats="0" applyAlignmentFormats="0" applyWidthHeightFormats="0">
  <queryTableRefresh nextId="8">
    <queryTableFields count="7">
      <queryTableField id="1" name="Cash provided (used) by operations:"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1" connectionId="8" xr16:uid="{A6315961-4EFE-435D-B085-E901482A4D01}" autoFormatId="16" applyNumberFormats="0" applyBorderFormats="0" applyFontFormats="0" applyPatternFormats="0" applyAlignmentFormats="0" applyWidthHeightFormats="0">
  <queryTableRefresh nextId="6">
    <queryTableFields count="5">
      <queryTableField id="1" name="Column1" tableColumnId="1"/>
      <queryTableField id="2" name="Column2" tableColumnId="2"/>
      <queryTableField id="3" name="Column3" tableColumnId="3"/>
      <queryTableField id="4" name="Column4" tableColumnId="4"/>
      <queryTableField id="5" name="Column5"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05947F-653C-4F6D-AF0D-A56380749F72}" name="Table206__Page_172" displayName="Table206__Page_172" ref="A1:Q26" tableType="queryTable" totalsRowShown="0">
  <autoFilter ref="A1:Q26" xr:uid="{1A05947F-653C-4F6D-AF0D-A56380749F72}"/>
  <tableColumns count="17">
    <tableColumn id="1" xr3:uid="{4447701C-4811-4455-B790-DCBB1F3AD655}" uniqueName="1" name="Column1" queryTableFieldId="1" dataDxfId="46"/>
    <tableColumn id="2" xr3:uid="{47DB5892-204D-41EE-907C-07FB9311FC21}" uniqueName="2" name="Column2" queryTableFieldId="2" dataDxfId="45"/>
    <tableColumn id="3" xr3:uid="{1547474A-40A7-4C85-825B-572BCB752D49}" uniqueName="3" name="Column3" queryTableFieldId="3" dataDxfId="44"/>
    <tableColumn id="4" xr3:uid="{964B525D-F45D-438F-9713-CC26DA482DFF}" uniqueName="4" name="Column4" queryTableFieldId="4" dataDxfId="43"/>
    <tableColumn id="5" xr3:uid="{58956827-AC5A-4C61-BAD7-0610FE197CAE}" uniqueName="5" name="Column5" queryTableFieldId="5" dataDxfId="42"/>
    <tableColumn id="6" xr3:uid="{14CDD892-9576-4B8C-BB30-65A130842994}" uniqueName="6" name="Column6" queryTableFieldId="6" dataDxfId="41"/>
    <tableColumn id="7" xr3:uid="{C469B6CA-8E55-4F29-B51C-C0350B1E6E19}" uniqueName="7" name="Column7" queryTableFieldId="7" dataDxfId="40"/>
    <tableColumn id="8" xr3:uid="{F88D2F28-4201-4D47-9942-9AECB3AEBCD4}" uniqueName="8" name="Column8" queryTableFieldId="8" dataDxfId="39"/>
    <tableColumn id="9" xr3:uid="{58AB0400-2C11-4A24-9C69-7C652FAC88DD}" uniqueName="9" name="Column9" queryTableFieldId="9" dataDxfId="38"/>
    <tableColumn id="10" xr3:uid="{741114E6-380F-4D7B-82D6-5B64424C6788}" uniqueName="10" name="Column10" queryTableFieldId="10" dataDxfId="37"/>
    <tableColumn id="11" xr3:uid="{B8217B13-832F-4F4F-97FA-37C738292E24}" uniqueName="11" name="Column11" queryTableFieldId="11" dataDxfId="36"/>
    <tableColumn id="12" xr3:uid="{F7983D7F-581C-4321-BFF4-0429748FB520}" uniqueName="12" name="Column12" queryTableFieldId="12" dataDxfId="35"/>
    <tableColumn id="13" xr3:uid="{A98E1ADB-8F55-47D0-9CAC-F2503B8159D3}" uniqueName="13" name="Column13" queryTableFieldId="13" dataDxfId="34"/>
    <tableColumn id="14" xr3:uid="{59D09E3F-4E4E-45E5-9A37-F3776AE17095}" uniqueName="14" name="Column14" queryTableFieldId="14" dataDxfId="33"/>
    <tableColumn id="15" xr3:uid="{997FF379-5034-4914-BECB-E5F1EB169ED0}" uniqueName="15" name="Column15" queryTableFieldId="15" dataDxfId="32"/>
    <tableColumn id="16" xr3:uid="{EC2A49B0-2044-4382-B642-D158ABD53043}" uniqueName="16" name="Column16" queryTableFieldId="16" dataDxfId="31"/>
    <tableColumn id="17" xr3:uid="{EE5A9B4F-FABC-431B-BB84-1F1232F15DBE}" uniqueName="17" name="Column17" queryTableFieldId="17" dataDxfId="3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09C403B-F49A-45ED-99A4-028C4B30AE99}" name="Table144__Page_119" displayName="Table144__Page_119" ref="A1:I12" tableType="queryTable" totalsRowShown="0">
  <autoFilter ref="A1:I12" xr:uid="{409C403B-F49A-45ED-99A4-028C4B30AE99}"/>
  <tableColumns count="9">
    <tableColumn id="1" xr3:uid="{5C6676F6-9C78-4303-97FA-EB80CC6B24A8}" uniqueName="1" name="Column1" queryTableFieldId="1" dataDxfId="29"/>
    <tableColumn id="2" xr3:uid="{E8C1BA80-C294-4BD5-B05F-B90CF34587D4}" uniqueName="2" name="Column2" queryTableFieldId="2" dataDxfId="28"/>
    <tableColumn id="3" xr3:uid="{C6B88555-5995-4D15-AE07-EC88EF539E70}" uniqueName="3" name="2020" queryTableFieldId="3"/>
    <tableColumn id="4" xr3:uid="{A5F0CF9C-BFEE-4729-AFDC-107619BFCF77}" uniqueName="4" name="Column4" queryTableFieldId="4" dataDxfId="27"/>
    <tableColumn id="5" xr3:uid="{9EFB609D-CA5B-4ADA-A45F-79FFA0DECA6C}" uniqueName="5" name="2019" queryTableFieldId="5"/>
    <tableColumn id="6" xr3:uid="{75B5D105-F916-406B-8C12-3A1864DCDCC9}" uniqueName="6" name="Column6" queryTableFieldId="6" dataDxfId="26"/>
    <tableColumn id="7" xr3:uid="{3913636F-7E2A-4C60-BCE0-7131FF14409E}" uniqueName="7" name="Column7" queryTableFieldId="7" dataDxfId="25"/>
    <tableColumn id="8" xr3:uid="{85D57898-6744-4481-B549-2DC598580E87}" uniqueName="8" name="2018" queryTableFieldId="8"/>
    <tableColumn id="9" xr3:uid="{E6D0590C-1CF6-4457-8FB1-794668E89A16}" uniqueName="9" name="Column9" queryTableFieldId="9" dataDxfId="24"/>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507597-EE67-4DC8-ACD4-F889F0C87BA8}" name="Table093__Page_28" displayName="Table093__Page_28" ref="A1:I14" tableType="queryTable" totalsRowShown="0">
  <autoFilter ref="A1:I14" xr:uid="{1C507597-EE67-4DC8-ACD4-F889F0C87BA8}"/>
  <tableColumns count="9">
    <tableColumn id="1" xr3:uid="{5E0008CC-1167-4DE2-93B6-AC1D3176964D}" uniqueName="1" name="Column1" queryTableFieldId="1" dataDxfId="23"/>
    <tableColumn id="2" xr3:uid="{AC762997-F15E-42C5-9967-FB077A846BA4}" uniqueName="2" name="Column2" queryTableFieldId="2" dataDxfId="22"/>
    <tableColumn id="3" xr3:uid="{74E81126-E5A4-4369-9C4A-BADE2B48793A}" uniqueName="3" name="2017" queryTableFieldId="3"/>
    <tableColumn id="4" xr3:uid="{84F2D4CE-A662-442F-AC31-C213A2B0453E}" uniqueName="4" name="Column4" queryTableFieldId="4" dataDxfId="21"/>
    <tableColumn id="5" xr3:uid="{BAABC468-EC6B-4DF0-BA50-2FE02EB11B06}" uniqueName="5" name="2016" queryTableFieldId="5"/>
    <tableColumn id="6" xr3:uid="{84CEA401-5C2F-4096-AC72-E38B9305193A}" uniqueName="6" name="Column6" queryTableFieldId="6" dataDxfId="20"/>
    <tableColumn id="7" xr3:uid="{617B8539-DC05-4BB2-ACDD-D3CDD2938500}" uniqueName="7" name="Column7" queryTableFieldId="7" dataDxfId="19"/>
    <tableColumn id="8" xr3:uid="{26120CBA-6BE8-4E04-98C6-403B9029A526}" uniqueName="8" name="2015" queryTableFieldId="8"/>
    <tableColumn id="9" xr3:uid="{0779A693-CC41-4097-A878-5D9904748401}" uniqueName="9" name="Column9" queryTableFieldId="9" dataDxfId="18"/>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53EFEE8-B7B5-44FB-962E-8A5CDFA0A52E}" name="Table163__Page_45" displayName="Table163__Page_45" ref="A1:E35" tableType="queryTable" totalsRowShown="0">
  <autoFilter ref="A1:E35" xr:uid="{A53EFEE8-B7B5-44FB-962E-8A5CDFA0A52E}"/>
  <tableColumns count="5">
    <tableColumn id="1" xr3:uid="{D132E26A-D23A-4E6B-B6B7-D623B3F7F3B3}" uniqueName="1" name="Column1" queryTableFieldId="1" dataDxfId="17"/>
    <tableColumn id="2" xr3:uid="{879663A9-E21B-47EE-9B81-A49693FCEBFD}" uniqueName="2" name="Column2" queryTableFieldId="2" dataDxfId="16"/>
    <tableColumn id="3" xr3:uid="{F4C8F1FD-CC12-407E-BC97-23EFE72B1784}" uniqueName="3" name="2018" queryTableFieldId="3" dataDxfId="15"/>
    <tableColumn id="4" xr3:uid="{4CA3AFE9-3BBA-49F5-8AF1-3FA5061AE94B}" uniqueName="4" name="Column4" queryTableFieldId="4" dataDxfId="14"/>
    <tableColumn id="5" xr3:uid="{D98BBF4D-72FE-4CD8-93D8-65B99B28D8A7}" uniqueName="5" name="2017" queryTableFieldId="5" dataDxfId="13"/>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B35C972-72EC-480A-8264-BF4F5F33DA06}" name="Table179__Page_48" displayName="Table179__Page_48" ref="A1:F35" tableType="queryTable" totalsRowShown="0">
  <autoFilter ref="A1:F35" xr:uid="{6B35C972-72EC-480A-8264-BF4F5F33DA06}"/>
  <tableColumns count="6">
    <tableColumn id="1" xr3:uid="{C5A94135-640E-4616-8039-D6F3CEB4F60D}" uniqueName="1" name="Column1" queryTableFieldId="1" dataDxfId="12"/>
    <tableColumn id="2" xr3:uid="{29EC59E8-39BA-455F-BFCE-41CD61DA3D7B}" uniqueName="2" name="Column2" queryTableFieldId="2" dataDxfId="11"/>
    <tableColumn id="3" xr3:uid="{203A8BC4-1C99-4751-AEB1-E0CFE40021FC}" uniqueName="3" name="2016" queryTableFieldId="3" dataDxfId="10"/>
    <tableColumn id="4" xr3:uid="{D5E69CA1-2A32-4713-93F8-D63E6F2EE703}" uniqueName="4" name="Column4" queryTableFieldId="4" dataDxfId="9"/>
    <tableColumn id="5" xr3:uid="{EC4FB077-6176-4567-8B90-1510862F9714}" uniqueName="5" name="2015" queryTableFieldId="5" dataDxfId="8"/>
    <tableColumn id="6" xr3:uid="{B59A1999-7B8B-4A38-B49B-28D43C7D5E4E}" uniqueName="6" name="Column6" queryTableFieldId="6" dataDxfId="7"/>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05A2CF6-5BC6-4C37-A58C-FA2EBB9221C8}" name="Table171__Page_49" displayName="Table171__Page_49" ref="A1:H43" tableType="queryTable" totalsRowShown="0">
  <autoFilter ref="A1:H43" xr:uid="{805A2CF6-5BC6-4C37-A58C-FA2EBB9221C8}"/>
  <tableColumns count="8">
    <tableColumn id="1" xr3:uid="{42DB4D45-6378-452D-9F37-1A281529C1F1}" uniqueName="1" name="Cashprovidedbyoperations:" queryTableFieldId="1" dataDxfId="6"/>
    <tableColumn id="2" xr3:uid="{0F5F1F19-8450-497D-93BC-FB66228BE654}" uniqueName="2" name="Column2" queryTableFieldId="2" dataDxfId="5"/>
    <tableColumn id="3" xr3:uid="{9B85BFE2-5107-4C75-BA6B-5AE8AB261721}" uniqueName="3" name="2017" queryTableFieldId="3" dataDxfId="4"/>
    <tableColumn id="4" xr3:uid="{5E8ADA3F-61FB-4217-B485-45EAE2D1D287}" uniqueName="4" name="Column4" queryTableFieldId="4" dataDxfId="3"/>
    <tableColumn id="5" xr3:uid="{CDA2E917-0DEC-4506-B3AB-8473564D2FA6}" uniqueName="5" name="2016" queryTableFieldId="5"/>
    <tableColumn id="6" xr3:uid="{1F18DE99-AE2C-41FA-8EAA-972464C0CE31}" uniqueName="6" name="Column6" queryTableFieldId="6" dataDxfId="2"/>
    <tableColumn id="7" xr3:uid="{8929F379-AA4B-428A-8EDC-A39E314B4B47}" uniqueName="7" name="2015" queryTableFieldId="7" dataDxfId="1"/>
    <tableColumn id="8" xr3:uid="{95962B91-2E32-4402-9A97-08703F090924}" uniqueName="8" name="20152" queryTableFieldId="8" dataDxfId="0"/>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9875A3-E953-41B9-B734-72AE06D7389E}" name="Table169__Page_143" displayName="Table169__Page_143" ref="A1:G39" tableType="queryTable" totalsRowShown="0">
  <autoFilter ref="A1:G39" xr:uid="{A69875A3-E953-41B9-B734-72AE06D7389E}"/>
  <tableColumns count="7">
    <tableColumn id="1" xr3:uid="{39BD7420-E7B8-4689-B380-5D90261FC1B8}" uniqueName="1" name="Cash provided (used) by operations:" queryTableFieldId="1" dataDxfId="52"/>
    <tableColumn id="2" xr3:uid="{E284E72C-2E6C-4693-85FD-4DCB85476490}" uniqueName="2" name="Column2" queryTableFieldId="2" dataDxfId="51"/>
    <tableColumn id="3" xr3:uid="{ECD8973F-3FCB-4113-9A7A-645461892DC4}" uniqueName="3" name="2020" queryTableFieldId="3"/>
    <tableColumn id="4" xr3:uid="{699D7793-0CF1-41BF-902B-F6C2465C8CFC}" uniqueName="4" name="Column4" queryTableFieldId="4" dataDxfId="50"/>
    <tableColumn id="5" xr3:uid="{D9230B2F-2D44-4CDA-9EFA-29C32267F359}" uniqueName="5" name="2019" queryTableFieldId="5" dataDxfId="49"/>
    <tableColumn id="6" xr3:uid="{7C76E316-1A73-4915-A1AD-3958E65F1D3B}" uniqueName="6" name="Column6" queryTableFieldId="6" dataDxfId="48"/>
    <tableColumn id="7" xr3:uid="{5F222903-4323-4C94-A40E-89187A2BC5CD}" uniqueName="7" name="2018" queryTableFieldId="7" dataDxfId="47"/>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361E23-014B-41D0-9026-6455E7622AB3}" name="Table168__Page_142" displayName="Table168__Page_142" ref="A1:E38" tableType="queryTable" totalsRowShown="0">
  <autoFilter ref="A1:E38" xr:uid="{CE361E23-014B-41D0-9026-6455E7622AB3}"/>
  <tableColumns count="5">
    <tableColumn id="1" xr3:uid="{97EC18B1-6643-480D-B43C-0390DA8B4B20}" uniqueName="1" name="Column1" queryTableFieldId="1" dataDxfId="57"/>
    <tableColumn id="2" xr3:uid="{1C754058-F9A8-4928-882A-ABD7C779863A}" uniqueName="2" name="Column2" queryTableFieldId="2" dataDxfId="56"/>
    <tableColumn id="3" xr3:uid="{A33B78EF-A1CC-495E-AD1C-186E8F0DE6AA}" uniqueName="3" name="2020" queryTableFieldId="3" dataDxfId="55"/>
    <tableColumn id="4" xr3:uid="{7349EB5E-3B53-4308-96A5-005772B1A21B}" uniqueName="4" name="Column4" queryTableFieldId="4" dataDxfId="54"/>
    <tableColumn id="5" xr3:uid="{D8CE36AC-B66F-4482-9E21-14E8245E7E92}" uniqueName="5" name="2019" queryTableFieldId="5" dataDxfId="5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6" sqref="A16"/>
    </sheetView>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FCB9-B4D4-4AF4-A625-59969F5559E8}">
  <dimension ref="A1:H38"/>
  <sheetViews>
    <sheetView zoomScale="66" workbookViewId="0">
      <selection activeCell="G9" sqref="G9"/>
    </sheetView>
  </sheetViews>
  <sheetFormatPr defaultRowHeight="14.4" x14ac:dyDescent="0.3"/>
  <cols>
    <col min="1" max="1" width="45.33203125" bestFit="1" customWidth="1"/>
    <col min="2" max="5" width="10.77734375" bestFit="1" customWidth="1"/>
  </cols>
  <sheetData>
    <row r="1" spans="1:5" x14ac:dyDescent="0.3">
      <c r="A1" t="s">
        <v>131</v>
      </c>
      <c r="B1" t="s">
        <v>132</v>
      </c>
      <c r="C1" t="s">
        <v>189</v>
      </c>
      <c r="D1" t="s">
        <v>134</v>
      </c>
      <c r="E1" t="s">
        <v>190</v>
      </c>
    </row>
    <row r="2" spans="1:5" x14ac:dyDescent="0.3">
      <c r="A2" s="31" t="s">
        <v>40</v>
      </c>
      <c r="B2" s="31"/>
      <c r="C2" s="31"/>
      <c r="D2" s="31"/>
      <c r="E2" s="31"/>
    </row>
    <row r="3" spans="1:5" x14ac:dyDescent="0.3">
      <c r="A3" s="31" t="s">
        <v>41</v>
      </c>
      <c r="B3" s="31"/>
      <c r="C3" s="31"/>
      <c r="D3" s="31"/>
      <c r="E3" s="31"/>
    </row>
    <row r="4" spans="1:5" x14ac:dyDescent="0.3">
      <c r="A4" s="31" t="s">
        <v>42</v>
      </c>
      <c r="B4" s="31" t="s">
        <v>136</v>
      </c>
      <c r="C4" s="31" t="s">
        <v>137</v>
      </c>
      <c r="D4" s="31" t="s">
        <v>136</v>
      </c>
      <c r="E4" s="31" t="s">
        <v>138</v>
      </c>
    </row>
    <row r="5" spans="1:5" x14ac:dyDescent="0.3">
      <c r="A5" s="31" t="s">
        <v>43</v>
      </c>
      <c r="B5" s="31"/>
      <c r="C5" s="31" t="s">
        <v>139</v>
      </c>
      <c r="D5" s="31"/>
      <c r="E5" s="31" t="s">
        <v>140</v>
      </c>
    </row>
    <row r="6" spans="1:5" x14ac:dyDescent="0.3">
      <c r="A6" s="31" t="s">
        <v>44</v>
      </c>
      <c r="B6" s="31"/>
      <c r="C6" s="31" t="s">
        <v>141</v>
      </c>
      <c r="D6" s="31"/>
      <c r="E6" s="31" t="s">
        <v>142</v>
      </c>
    </row>
    <row r="7" spans="1:5" x14ac:dyDescent="0.3">
      <c r="A7" s="31" t="s">
        <v>45</v>
      </c>
      <c r="B7" s="31"/>
      <c r="C7" s="31" t="s">
        <v>143</v>
      </c>
      <c r="D7" s="31"/>
      <c r="E7" s="31" t="s">
        <v>144</v>
      </c>
    </row>
    <row r="8" spans="1:5" x14ac:dyDescent="0.3">
      <c r="A8" s="31" t="s">
        <v>46</v>
      </c>
      <c r="B8" s="31"/>
      <c r="C8" s="31" t="s">
        <v>145</v>
      </c>
      <c r="D8" s="31"/>
      <c r="E8" s="31" t="s">
        <v>146</v>
      </c>
    </row>
    <row r="9" spans="1:5" x14ac:dyDescent="0.3">
      <c r="A9" s="31" t="s">
        <v>10</v>
      </c>
      <c r="B9" s="31"/>
      <c r="C9" s="31" t="s">
        <v>147</v>
      </c>
      <c r="D9" s="31"/>
      <c r="E9" s="31" t="s">
        <v>148</v>
      </c>
    </row>
    <row r="10" spans="1:5" x14ac:dyDescent="0.3">
      <c r="A10" s="31" t="s">
        <v>47</v>
      </c>
      <c r="B10" s="31"/>
      <c r="C10" s="31" t="s">
        <v>149</v>
      </c>
      <c r="D10" s="31"/>
      <c r="E10" s="31" t="s">
        <v>150</v>
      </c>
    </row>
    <row r="11" spans="1:5" x14ac:dyDescent="0.3">
      <c r="A11" s="31" t="s">
        <v>48</v>
      </c>
      <c r="B11" s="31"/>
      <c r="C11" s="31" t="s">
        <v>151</v>
      </c>
      <c r="D11" s="31"/>
      <c r="E11" s="31" t="s">
        <v>152</v>
      </c>
    </row>
    <row r="12" spans="1:5" x14ac:dyDescent="0.3">
      <c r="A12" s="31" t="s">
        <v>49</v>
      </c>
      <c r="B12" s="31"/>
      <c r="C12" s="31" t="s">
        <v>153</v>
      </c>
      <c r="D12" s="31"/>
      <c r="E12" s="31" t="s">
        <v>154</v>
      </c>
    </row>
    <row r="13" spans="1:5" x14ac:dyDescent="0.3">
      <c r="A13" s="31" t="s">
        <v>50</v>
      </c>
      <c r="B13" s="31"/>
      <c r="C13" s="31" t="s">
        <v>155</v>
      </c>
      <c r="D13" s="31"/>
      <c r="E13" s="31" t="s">
        <v>156</v>
      </c>
    </row>
    <row r="14" spans="1:5" x14ac:dyDescent="0.3">
      <c r="A14" s="31" t="s">
        <v>51</v>
      </c>
      <c r="B14" s="31"/>
      <c r="C14" s="31" t="s">
        <v>157</v>
      </c>
      <c r="D14" s="31"/>
      <c r="E14" s="31" t="s">
        <v>158</v>
      </c>
    </row>
    <row r="15" spans="1:5" x14ac:dyDescent="0.3">
      <c r="A15" s="31" t="s">
        <v>52</v>
      </c>
      <c r="B15" s="31" t="s">
        <v>136</v>
      </c>
      <c r="C15" s="31" t="s">
        <v>159</v>
      </c>
      <c r="D15" s="31" t="s">
        <v>136</v>
      </c>
      <c r="E15" s="31" t="s">
        <v>160</v>
      </c>
    </row>
    <row r="16" spans="1:5" x14ac:dyDescent="0.3">
      <c r="A16" s="31" t="s">
        <v>53</v>
      </c>
      <c r="B16" s="31"/>
      <c r="C16" s="31"/>
      <c r="D16" s="31"/>
      <c r="E16" s="31"/>
    </row>
    <row r="17" spans="1:8" x14ac:dyDescent="0.3">
      <c r="A17" s="31" t="s">
        <v>54</v>
      </c>
      <c r="B17" s="31"/>
      <c r="C17" s="31"/>
      <c r="D17" s="31"/>
      <c r="E17" s="31"/>
    </row>
    <row r="18" spans="1:8" x14ac:dyDescent="0.3">
      <c r="A18" s="31" t="s">
        <v>55</v>
      </c>
      <c r="B18" s="31" t="s">
        <v>136</v>
      </c>
      <c r="C18" s="31" t="s">
        <v>161</v>
      </c>
      <c r="D18" s="31" t="s">
        <v>136</v>
      </c>
      <c r="E18" s="31" t="s">
        <v>162</v>
      </c>
    </row>
    <row r="19" spans="1:8" x14ac:dyDescent="0.3">
      <c r="A19" s="31" t="s">
        <v>56</v>
      </c>
      <c r="B19" s="31"/>
      <c r="C19" s="31" t="s">
        <v>163</v>
      </c>
      <c r="D19" s="31"/>
      <c r="E19" s="31" t="s">
        <v>164</v>
      </c>
    </row>
    <row r="20" spans="1:8" x14ac:dyDescent="0.3">
      <c r="A20" s="31" t="s">
        <v>11</v>
      </c>
      <c r="B20" s="31"/>
      <c r="C20" s="31" t="s">
        <v>165</v>
      </c>
      <c r="D20" s="31"/>
      <c r="E20" s="31" t="s">
        <v>166</v>
      </c>
    </row>
    <row r="21" spans="1:8" x14ac:dyDescent="0.3">
      <c r="A21" s="31" t="s">
        <v>57</v>
      </c>
      <c r="B21" s="31"/>
      <c r="C21" s="31" t="s">
        <v>167</v>
      </c>
      <c r="D21" s="31"/>
      <c r="E21" s="31" t="s">
        <v>152</v>
      </c>
    </row>
    <row r="22" spans="1:8" x14ac:dyDescent="0.3">
      <c r="A22" s="31" t="s">
        <v>12</v>
      </c>
      <c r="B22" s="31"/>
      <c r="C22" s="31" t="s">
        <v>168</v>
      </c>
      <c r="D22" s="31"/>
      <c r="E22" s="31" t="s">
        <v>169</v>
      </c>
    </row>
    <row r="23" spans="1:8" x14ac:dyDescent="0.3">
      <c r="A23" s="31" t="s">
        <v>58</v>
      </c>
      <c r="B23" s="31"/>
      <c r="C23" s="31" t="s">
        <v>170</v>
      </c>
      <c r="D23" s="31"/>
      <c r="E23" s="31" t="s">
        <v>171</v>
      </c>
    </row>
    <row r="24" spans="1:8" x14ac:dyDescent="0.3">
      <c r="A24" s="31" t="s">
        <v>13</v>
      </c>
      <c r="B24" s="31"/>
      <c r="C24" s="31" t="s">
        <v>172</v>
      </c>
      <c r="D24" s="31"/>
      <c r="E24" s="31" t="s">
        <v>173</v>
      </c>
    </row>
    <row r="25" spans="1:8" x14ac:dyDescent="0.3">
      <c r="A25" s="31" t="s">
        <v>59</v>
      </c>
      <c r="B25" s="31"/>
      <c r="C25" s="31" t="s">
        <v>174</v>
      </c>
      <c r="D25" s="31"/>
      <c r="E25" s="31" t="s">
        <v>175</v>
      </c>
      <c r="H25" s="2" t="s">
        <v>59</v>
      </c>
    </row>
    <row r="26" spans="1:8" x14ac:dyDescent="0.3">
      <c r="A26" s="31" t="s">
        <v>60</v>
      </c>
      <c r="B26" s="31"/>
      <c r="C26" s="31" t="s">
        <v>176</v>
      </c>
      <c r="D26" s="31"/>
      <c r="E26" s="31" t="s">
        <v>152</v>
      </c>
      <c r="H26" s="2" t="s">
        <v>60</v>
      </c>
    </row>
    <row r="27" spans="1:8" x14ac:dyDescent="0.3">
      <c r="A27" s="31" t="s">
        <v>61</v>
      </c>
      <c r="B27" s="31"/>
      <c r="C27" s="31" t="s">
        <v>177</v>
      </c>
      <c r="D27" s="31"/>
      <c r="E27" s="31" t="s">
        <v>178</v>
      </c>
      <c r="H27" s="2" t="s">
        <v>61</v>
      </c>
    </row>
    <row r="28" spans="1:8" x14ac:dyDescent="0.3">
      <c r="A28" s="31" t="s">
        <v>62</v>
      </c>
      <c r="B28" s="31"/>
      <c r="C28" s="31"/>
      <c r="D28" s="31"/>
      <c r="E28" s="31"/>
      <c r="H28" s="2" t="s">
        <v>62</v>
      </c>
    </row>
    <row r="29" spans="1:8" x14ac:dyDescent="0.3">
      <c r="A29" s="31" t="s">
        <v>63</v>
      </c>
      <c r="B29" s="31"/>
      <c r="C29" s="31" t="s">
        <v>152</v>
      </c>
      <c r="D29" s="31"/>
      <c r="E29" s="31" t="s">
        <v>152</v>
      </c>
      <c r="H29" s="11" t="s">
        <v>63</v>
      </c>
    </row>
    <row r="30" spans="1:8" x14ac:dyDescent="0.3">
      <c r="A30" s="31" t="s">
        <v>64</v>
      </c>
      <c r="B30" s="31"/>
      <c r="C30" s="31"/>
      <c r="D30" s="31"/>
      <c r="E30" s="31"/>
      <c r="H30" s="2" t="s">
        <v>64</v>
      </c>
    </row>
    <row r="31" spans="1:8" x14ac:dyDescent="0.3">
      <c r="A31" s="31" t="s">
        <v>65</v>
      </c>
      <c r="B31" s="31"/>
      <c r="C31" s="31"/>
      <c r="D31" s="31"/>
      <c r="E31" s="31"/>
      <c r="H31" s="11" t="s">
        <v>65</v>
      </c>
    </row>
    <row r="32" spans="1:8" x14ac:dyDescent="0.3">
      <c r="A32" s="31" t="s">
        <v>179</v>
      </c>
      <c r="B32" s="31"/>
      <c r="C32" s="31" t="s">
        <v>152</v>
      </c>
      <c r="D32" s="31"/>
      <c r="E32" s="31" t="s">
        <v>152</v>
      </c>
      <c r="H32" s="17" t="s">
        <v>66</v>
      </c>
    </row>
    <row r="33" spans="1:8" x14ac:dyDescent="0.3">
      <c r="A33" s="31" t="s">
        <v>180</v>
      </c>
      <c r="B33" s="31"/>
      <c r="C33" s="31" t="s">
        <v>161</v>
      </c>
      <c r="D33" s="31"/>
      <c r="E33" s="31" t="s">
        <v>161</v>
      </c>
      <c r="H33" s="17" t="s">
        <v>67</v>
      </c>
    </row>
    <row r="34" spans="1:8" x14ac:dyDescent="0.3">
      <c r="A34" s="31" t="s">
        <v>68</v>
      </c>
      <c r="B34" s="31"/>
      <c r="C34" s="31" t="s">
        <v>181</v>
      </c>
      <c r="D34" s="31"/>
      <c r="E34" s="31" t="s">
        <v>182</v>
      </c>
      <c r="H34" s="17" t="s">
        <v>68</v>
      </c>
    </row>
    <row r="35" spans="1:8" x14ac:dyDescent="0.3">
      <c r="A35" s="31" t="s">
        <v>69</v>
      </c>
      <c r="B35" s="31"/>
      <c r="C35" s="31" t="s">
        <v>183</v>
      </c>
      <c r="D35" s="31"/>
      <c r="E35" s="31" t="s">
        <v>184</v>
      </c>
      <c r="H35" s="17" t="s">
        <v>69</v>
      </c>
    </row>
    <row r="36" spans="1:8" x14ac:dyDescent="0.3">
      <c r="A36" s="31" t="s">
        <v>70</v>
      </c>
      <c r="B36" s="31"/>
      <c r="C36" s="31" t="s">
        <v>185</v>
      </c>
      <c r="D36" s="31"/>
      <c r="E36" s="31" t="s">
        <v>186</v>
      </c>
      <c r="H36" s="17" t="s">
        <v>70</v>
      </c>
    </row>
    <row r="37" spans="1:8" x14ac:dyDescent="0.3">
      <c r="A37" s="31" t="s">
        <v>71</v>
      </c>
      <c r="B37" s="31"/>
      <c r="C37" s="31" t="s">
        <v>187</v>
      </c>
      <c r="D37" s="31"/>
      <c r="E37" s="31" t="s">
        <v>188</v>
      </c>
    </row>
    <row r="38" spans="1:8" x14ac:dyDescent="0.3">
      <c r="A38" s="31" t="s">
        <v>72</v>
      </c>
      <c r="B38" s="31" t="s">
        <v>136</v>
      </c>
      <c r="C38" s="31" t="s">
        <v>159</v>
      </c>
      <c r="D38" s="31" t="s">
        <v>136</v>
      </c>
      <c r="E38" s="31" t="s">
        <v>160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FEA78-DA3D-459A-B7B8-B3E8866F0DF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59CAB-A946-472C-B227-7F9457C806E1}">
  <dimension ref="A1:Q26"/>
  <sheetViews>
    <sheetView workbookViewId="0">
      <selection activeCell="A10" sqref="A10"/>
    </sheetView>
  </sheetViews>
  <sheetFormatPr defaultRowHeight="14.4" x14ac:dyDescent="0.3"/>
  <cols>
    <col min="1" max="1" width="29.109375" bestFit="1" customWidth="1"/>
    <col min="2" max="2" width="10.77734375" bestFit="1" customWidth="1"/>
    <col min="3" max="3" width="15.77734375" bestFit="1" customWidth="1"/>
    <col min="4" max="4" width="10.77734375" bestFit="1" customWidth="1"/>
    <col min="5" max="5" width="30" bestFit="1" customWidth="1"/>
    <col min="6" max="6" width="10.77734375" bestFit="1" customWidth="1"/>
    <col min="7" max="7" width="15" bestFit="1" customWidth="1"/>
    <col min="8" max="8" width="10.77734375" bestFit="1" customWidth="1"/>
    <col min="9" max="9" width="28.77734375" bestFit="1" customWidth="1"/>
    <col min="10" max="10" width="11.77734375" bestFit="1" customWidth="1"/>
    <col min="11" max="11" width="24.21875" bestFit="1" customWidth="1"/>
    <col min="12" max="12" width="18.33203125" bestFit="1" customWidth="1"/>
    <col min="13" max="16" width="11.77734375" bestFit="1" customWidth="1"/>
    <col min="17" max="17" width="16.33203125" bestFit="1" customWidth="1"/>
  </cols>
  <sheetData>
    <row r="1" spans="1:17" x14ac:dyDescent="0.3">
      <c r="A1" t="s">
        <v>131</v>
      </c>
      <c r="B1" t="s">
        <v>132</v>
      </c>
      <c r="C1" t="s">
        <v>133</v>
      </c>
      <c r="D1" t="s">
        <v>134</v>
      </c>
      <c r="E1" t="s">
        <v>135</v>
      </c>
      <c r="F1" t="s">
        <v>191</v>
      </c>
      <c r="G1" t="s">
        <v>192</v>
      </c>
      <c r="H1" t="s">
        <v>256</v>
      </c>
      <c r="I1" t="s">
        <v>257</v>
      </c>
      <c r="J1" t="s">
        <v>258</v>
      </c>
      <c r="K1" t="s">
        <v>259</v>
      </c>
      <c r="L1" t="s">
        <v>260</v>
      </c>
      <c r="M1" t="s">
        <v>261</v>
      </c>
      <c r="N1" t="s">
        <v>262</v>
      </c>
      <c r="O1" t="s">
        <v>263</v>
      </c>
      <c r="P1" t="s">
        <v>264</v>
      </c>
      <c r="Q1" t="s">
        <v>265</v>
      </c>
    </row>
    <row r="2" spans="1:17" x14ac:dyDescent="0.3">
      <c r="A2" s="31" t="s">
        <v>266</v>
      </c>
      <c r="B2" s="31"/>
      <c r="C2" s="31" t="s">
        <v>267</v>
      </c>
      <c r="D2" s="31"/>
      <c r="E2" s="31" t="s">
        <v>268</v>
      </c>
      <c r="F2" s="31"/>
      <c r="G2" s="31" t="s">
        <v>269</v>
      </c>
      <c r="H2" s="31"/>
      <c r="I2" s="31" t="s">
        <v>270</v>
      </c>
      <c r="J2" s="31"/>
      <c r="K2" s="31" t="s">
        <v>271</v>
      </c>
      <c r="L2" s="31" t="s">
        <v>272</v>
      </c>
      <c r="M2" s="31"/>
      <c r="N2" s="31" t="s">
        <v>273</v>
      </c>
      <c r="O2" s="31"/>
      <c r="P2" s="31" t="s">
        <v>274</v>
      </c>
      <c r="Q2" s="31" t="s">
        <v>275</v>
      </c>
    </row>
    <row r="3" spans="1:17" x14ac:dyDescent="0.3">
      <c r="A3" s="31" t="s">
        <v>276</v>
      </c>
      <c r="B3" s="31"/>
      <c r="C3" s="31"/>
      <c r="D3" s="31"/>
      <c r="E3" s="31"/>
      <c r="F3" s="31"/>
      <c r="G3" s="31"/>
      <c r="H3" s="31"/>
      <c r="I3" s="31"/>
      <c r="J3" s="31"/>
      <c r="K3" s="31"/>
      <c r="L3" s="31"/>
      <c r="M3" s="31"/>
      <c r="N3" s="31"/>
      <c r="O3" s="31"/>
      <c r="P3" s="31"/>
      <c r="Q3" s="31"/>
    </row>
    <row r="4" spans="1:17" x14ac:dyDescent="0.3">
      <c r="A4" s="31" t="s">
        <v>123</v>
      </c>
      <c r="B4" s="31" t="s">
        <v>136</v>
      </c>
      <c r="C4" s="31" t="s">
        <v>277</v>
      </c>
      <c r="D4" s="31" t="s">
        <v>136</v>
      </c>
      <c r="E4" s="31" t="s">
        <v>278</v>
      </c>
      <c r="F4" s="31" t="s">
        <v>136</v>
      </c>
      <c r="G4" s="31" t="s">
        <v>279</v>
      </c>
      <c r="H4" s="31" t="s">
        <v>136</v>
      </c>
      <c r="I4" s="31" t="s">
        <v>280</v>
      </c>
      <c r="J4" s="31" t="s">
        <v>136</v>
      </c>
      <c r="K4" s="31" t="s">
        <v>152</v>
      </c>
      <c r="L4" s="31" t="s">
        <v>281</v>
      </c>
      <c r="M4" s="31" t="s">
        <v>136</v>
      </c>
      <c r="N4" s="31" t="s">
        <v>282</v>
      </c>
      <c r="O4" s="31" t="s">
        <v>136</v>
      </c>
      <c r="P4" s="31" t="s">
        <v>152</v>
      </c>
      <c r="Q4" s="31" t="s">
        <v>283</v>
      </c>
    </row>
    <row r="5" spans="1:17" x14ac:dyDescent="0.3">
      <c r="A5" s="31" t="s">
        <v>124</v>
      </c>
      <c r="B5" s="31"/>
      <c r="C5" s="31" t="s">
        <v>284</v>
      </c>
      <c r="D5" s="31"/>
      <c r="E5" s="31" t="s">
        <v>285</v>
      </c>
      <c r="F5" s="31"/>
      <c r="G5" s="31" t="s">
        <v>286</v>
      </c>
      <c r="H5" s="31"/>
      <c r="I5" s="31" t="s">
        <v>287</v>
      </c>
      <c r="J5" s="31"/>
      <c r="K5" s="31" t="s">
        <v>152</v>
      </c>
      <c r="L5" s="31" t="s">
        <v>288</v>
      </c>
      <c r="M5" s="31"/>
      <c r="N5" s="31" t="s">
        <v>289</v>
      </c>
      <c r="O5" s="31"/>
      <c r="P5" s="31" t="s">
        <v>152</v>
      </c>
      <c r="Q5" s="31" t="s">
        <v>290</v>
      </c>
    </row>
    <row r="6" spans="1:17" x14ac:dyDescent="0.3">
      <c r="A6" s="31" t="s">
        <v>125</v>
      </c>
      <c r="B6" s="31"/>
      <c r="C6" s="31" t="s">
        <v>291</v>
      </c>
      <c r="D6" s="31"/>
      <c r="E6" s="31" t="s">
        <v>292</v>
      </c>
      <c r="F6" s="31"/>
      <c r="G6" s="31" t="s">
        <v>293</v>
      </c>
      <c r="H6" s="31"/>
      <c r="I6" s="31" t="s">
        <v>294</v>
      </c>
      <c r="J6" s="31"/>
      <c r="K6" s="31" t="s">
        <v>152</v>
      </c>
      <c r="L6" s="31" t="s">
        <v>295</v>
      </c>
      <c r="M6" s="31"/>
      <c r="N6" s="31" t="s">
        <v>296</v>
      </c>
      <c r="O6" s="31"/>
      <c r="P6" s="31" t="s">
        <v>152</v>
      </c>
      <c r="Q6" s="31" t="s">
        <v>297</v>
      </c>
    </row>
    <row r="7" spans="1:17" x14ac:dyDescent="0.3">
      <c r="A7" s="31" t="s">
        <v>298</v>
      </c>
      <c r="B7" s="31"/>
      <c r="C7" s="31" t="s">
        <v>152</v>
      </c>
      <c r="D7" s="31"/>
      <c r="E7" s="31" t="s">
        <v>152</v>
      </c>
      <c r="F7" s="31"/>
      <c r="G7" s="31" t="s">
        <v>152</v>
      </c>
      <c r="H7" s="31"/>
      <c r="I7" s="31" t="s">
        <v>152</v>
      </c>
      <c r="J7" s="31"/>
      <c r="K7" s="31" t="s">
        <v>299</v>
      </c>
      <c r="L7" s="31" t="s">
        <v>299</v>
      </c>
      <c r="M7" s="31"/>
      <c r="N7" s="31" t="s">
        <v>300</v>
      </c>
      <c r="O7" s="31"/>
      <c r="P7" s="31" t="s">
        <v>301</v>
      </c>
      <c r="Q7" s="31" t="s">
        <v>302</v>
      </c>
    </row>
    <row r="8" spans="1:17" s="1" customFormat="1" x14ac:dyDescent="0.3">
      <c r="A8" s="38" t="s">
        <v>303</v>
      </c>
      <c r="B8" s="38"/>
      <c r="C8" s="38" t="s">
        <v>304</v>
      </c>
      <c r="D8" s="38" t="s">
        <v>136</v>
      </c>
      <c r="E8" s="38" t="s">
        <v>305</v>
      </c>
      <c r="F8" s="38" t="s">
        <v>136</v>
      </c>
      <c r="G8" s="38" t="s">
        <v>306</v>
      </c>
      <c r="H8" s="38" t="s">
        <v>136</v>
      </c>
      <c r="I8" s="38" t="s">
        <v>307</v>
      </c>
      <c r="J8" s="38" t="s">
        <v>136</v>
      </c>
      <c r="K8" s="38" t="s">
        <v>299</v>
      </c>
      <c r="L8" s="38" t="s">
        <v>308</v>
      </c>
      <c r="M8" s="38" t="s">
        <v>136</v>
      </c>
      <c r="N8" s="38" t="s">
        <v>309</v>
      </c>
      <c r="O8" s="38" t="s">
        <v>136</v>
      </c>
      <c r="P8" s="38" t="s">
        <v>310</v>
      </c>
      <c r="Q8" s="38"/>
    </row>
    <row r="9" spans="1:17" x14ac:dyDescent="0.3">
      <c r="A9" s="31" t="s">
        <v>276</v>
      </c>
      <c r="B9" s="31"/>
      <c r="C9" s="31"/>
      <c r="D9" s="31"/>
      <c r="E9" s="31"/>
      <c r="F9" s="31"/>
      <c r="G9" s="31"/>
      <c r="H9" s="31"/>
      <c r="I9" s="31"/>
      <c r="J9" s="31"/>
      <c r="K9" s="31"/>
      <c r="L9" s="31"/>
      <c r="M9" s="31"/>
      <c r="N9" s="31"/>
      <c r="O9" s="31"/>
      <c r="P9" s="31"/>
      <c r="Q9" s="31"/>
    </row>
    <row r="10" spans="1:17" x14ac:dyDescent="0.3">
      <c r="A10" s="31" t="s">
        <v>311</v>
      </c>
      <c r="B10" s="31" t="s">
        <v>136</v>
      </c>
      <c r="C10" s="31" t="s">
        <v>312</v>
      </c>
      <c r="D10" s="31" t="s">
        <v>136</v>
      </c>
      <c r="E10" s="31" t="s">
        <v>313</v>
      </c>
      <c r="F10" s="31" t="s">
        <v>136</v>
      </c>
      <c r="G10" s="31" t="s">
        <v>314</v>
      </c>
      <c r="H10" s="31" t="s">
        <v>136</v>
      </c>
      <c r="I10" s="31" t="s">
        <v>315</v>
      </c>
      <c r="J10" s="31" t="s">
        <v>136</v>
      </c>
      <c r="K10" s="31" t="s">
        <v>152</v>
      </c>
      <c r="L10" s="31" t="s">
        <v>316</v>
      </c>
      <c r="M10" s="31" t="s">
        <v>136</v>
      </c>
      <c r="N10" s="31" t="s">
        <v>317</v>
      </c>
      <c r="O10" s="31" t="s">
        <v>136</v>
      </c>
      <c r="P10" s="31" t="s">
        <v>152</v>
      </c>
      <c r="Q10" s="31" t="s">
        <v>318</v>
      </c>
    </row>
    <row r="11" spans="1:17" x14ac:dyDescent="0.3">
      <c r="A11" s="31" t="s">
        <v>319</v>
      </c>
      <c r="B11" s="31"/>
      <c r="C11" s="31" t="s">
        <v>320</v>
      </c>
      <c r="D11" s="31"/>
      <c r="E11" s="31" t="s">
        <v>321</v>
      </c>
      <c r="F11" s="31"/>
      <c r="G11" s="31" t="s">
        <v>322</v>
      </c>
      <c r="H11" s="31"/>
      <c r="I11" s="31" t="s">
        <v>323</v>
      </c>
      <c r="J11" s="31"/>
      <c r="K11" s="31" t="s">
        <v>152</v>
      </c>
      <c r="L11" s="31" t="s">
        <v>324</v>
      </c>
      <c r="M11" s="31"/>
      <c r="N11" s="31" t="s">
        <v>325</v>
      </c>
      <c r="O11" s="31"/>
      <c r="P11" s="31" t="s">
        <v>152</v>
      </c>
      <c r="Q11" s="31" t="s">
        <v>326</v>
      </c>
    </row>
    <row r="12" spans="1:17" x14ac:dyDescent="0.3">
      <c r="A12" s="31" t="s">
        <v>298</v>
      </c>
      <c r="B12" s="31"/>
      <c r="C12" s="31" t="s">
        <v>152</v>
      </c>
      <c r="D12" s="31"/>
      <c r="E12" s="31" t="s">
        <v>152</v>
      </c>
      <c r="F12" s="31"/>
      <c r="G12" s="31" t="s">
        <v>152</v>
      </c>
      <c r="H12" s="31"/>
      <c r="I12" s="31" t="s">
        <v>152</v>
      </c>
      <c r="J12" s="31"/>
      <c r="K12" s="31" t="s">
        <v>299</v>
      </c>
      <c r="L12" s="31" t="s">
        <v>299</v>
      </c>
      <c r="M12" s="31"/>
      <c r="N12" s="31" t="s">
        <v>300</v>
      </c>
      <c r="O12" s="31"/>
      <c r="P12" s="31" t="s">
        <v>301</v>
      </c>
      <c r="Q12" s="31" t="s">
        <v>302</v>
      </c>
    </row>
    <row r="13" spans="1:17" x14ac:dyDescent="0.3">
      <c r="A13" s="31" t="s">
        <v>303</v>
      </c>
      <c r="B13" s="31"/>
      <c r="C13" s="31" t="s">
        <v>304</v>
      </c>
      <c r="D13" s="31" t="s">
        <v>136</v>
      </c>
      <c r="E13" s="31" t="s">
        <v>305</v>
      </c>
      <c r="F13" s="31" t="s">
        <v>136</v>
      </c>
      <c r="G13" s="31" t="s">
        <v>306</v>
      </c>
      <c r="H13" s="31" t="s">
        <v>136</v>
      </c>
      <c r="I13" s="31" t="s">
        <v>307</v>
      </c>
      <c r="J13" s="31" t="s">
        <v>136</v>
      </c>
      <c r="K13" s="31" t="s">
        <v>299</v>
      </c>
      <c r="L13" s="31" t="s">
        <v>308</v>
      </c>
      <c r="M13" s="31" t="s">
        <v>136</v>
      </c>
      <c r="N13" s="31" t="s">
        <v>309</v>
      </c>
      <c r="O13" s="31" t="s">
        <v>136</v>
      </c>
      <c r="P13" s="31" t="s">
        <v>310</v>
      </c>
      <c r="Q13" s="31"/>
    </row>
    <row r="14" spans="1:17" x14ac:dyDescent="0.3">
      <c r="A14" s="31"/>
      <c r="B14" s="31"/>
      <c r="C14" s="31"/>
      <c r="D14" s="31"/>
      <c r="E14" s="31"/>
      <c r="F14" s="31"/>
      <c r="G14" s="31"/>
      <c r="H14" s="31"/>
      <c r="I14" s="31" t="s">
        <v>327</v>
      </c>
      <c r="J14" s="31"/>
      <c r="K14" s="31"/>
      <c r="L14" s="31"/>
      <c r="M14" s="31"/>
      <c r="N14" s="31"/>
      <c r="O14" s="31"/>
      <c r="P14" s="31"/>
      <c r="Q14" s="31"/>
    </row>
    <row r="15" spans="1:17" x14ac:dyDescent="0.3">
      <c r="A15" s="31" t="s">
        <v>266</v>
      </c>
      <c r="B15" s="31"/>
      <c r="C15" s="31" t="s">
        <v>267</v>
      </c>
      <c r="D15" s="31"/>
      <c r="E15" s="31" t="s">
        <v>268</v>
      </c>
      <c r="F15" s="31"/>
      <c r="G15" s="31" t="s">
        <v>269</v>
      </c>
      <c r="H15" s="31"/>
      <c r="I15" s="31" t="s">
        <v>270</v>
      </c>
      <c r="J15" s="31"/>
      <c r="K15" s="31" t="s">
        <v>271</v>
      </c>
      <c r="L15" s="31" t="s">
        <v>272</v>
      </c>
      <c r="M15" s="31"/>
      <c r="N15" s="31" t="s">
        <v>273</v>
      </c>
      <c r="O15" s="31"/>
      <c r="P15" s="31" t="s">
        <v>274</v>
      </c>
      <c r="Q15" s="31" t="s">
        <v>275</v>
      </c>
    </row>
    <row r="16" spans="1:17" x14ac:dyDescent="0.3">
      <c r="A16" s="31" t="s">
        <v>276</v>
      </c>
      <c r="B16" s="31"/>
      <c r="C16" s="31"/>
      <c r="D16" s="31"/>
      <c r="E16" s="31"/>
      <c r="F16" s="31"/>
      <c r="G16" s="31"/>
      <c r="H16" s="31"/>
      <c r="I16" s="31"/>
      <c r="J16" s="31"/>
      <c r="K16" s="31"/>
      <c r="L16" s="31"/>
      <c r="M16" s="31"/>
      <c r="N16" s="31"/>
      <c r="O16" s="31"/>
      <c r="P16" s="31"/>
      <c r="Q16" s="31"/>
    </row>
    <row r="17" spans="1:17" x14ac:dyDescent="0.3">
      <c r="A17" s="31" t="s">
        <v>123</v>
      </c>
      <c r="B17" s="31" t="s">
        <v>136</v>
      </c>
      <c r="C17" s="8">
        <v>10045</v>
      </c>
      <c r="D17" s="31" t="s">
        <v>136</v>
      </c>
      <c r="E17" s="31" t="s">
        <v>328</v>
      </c>
      <c r="F17" s="31" t="s">
        <v>136</v>
      </c>
      <c r="G17" s="31" t="s">
        <v>329</v>
      </c>
      <c r="H17" s="31" t="s">
        <v>136</v>
      </c>
      <c r="I17" s="31" t="s">
        <v>330</v>
      </c>
      <c r="J17" s="31" t="s">
        <v>136</v>
      </c>
      <c r="K17" s="31" t="s">
        <v>152</v>
      </c>
      <c r="L17" s="31" t="s">
        <v>331</v>
      </c>
      <c r="M17" s="31" t="s">
        <v>136</v>
      </c>
      <c r="N17" s="31" t="s">
        <v>332</v>
      </c>
      <c r="O17" s="31" t="s">
        <v>136</v>
      </c>
      <c r="P17" s="31" t="s">
        <v>152</v>
      </c>
      <c r="Q17" s="31" t="s">
        <v>333</v>
      </c>
    </row>
    <row r="18" spans="1:17" x14ac:dyDescent="0.3">
      <c r="A18" s="31" t="s">
        <v>124</v>
      </c>
      <c r="B18" s="31"/>
      <c r="C18" s="31" t="s">
        <v>334</v>
      </c>
      <c r="D18" s="31"/>
      <c r="E18" s="31" t="s">
        <v>335</v>
      </c>
      <c r="F18" s="31"/>
      <c r="G18" s="31" t="s">
        <v>336</v>
      </c>
      <c r="H18" s="31"/>
      <c r="I18" s="31" t="s">
        <v>337</v>
      </c>
      <c r="J18" s="31"/>
      <c r="K18" s="31" t="s">
        <v>152</v>
      </c>
      <c r="L18" s="31" t="s">
        <v>338</v>
      </c>
      <c r="M18" s="31"/>
      <c r="N18" s="31" t="s">
        <v>339</v>
      </c>
      <c r="O18" s="31"/>
      <c r="P18" s="31" t="s">
        <v>152</v>
      </c>
      <c r="Q18" s="31" t="s">
        <v>340</v>
      </c>
    </row>
    <row r="19" spans="1:17" x14ac:dyDescent="0.3">
      <c r="A19" s="31" t="s">
        <v>125</v>
      </c>
      <c r="B19" s="31"/>
      <c r="C19" s="31" t="s">
        <v>341</v>
      </c>
      <c r="D19" s="31"/>
      <c r="E19" s="31" t="s">
        <v>342</v>
      </c>
      <c r="F19" s="31"/>
      <c r="G19" s="31" t="s">
        <v>343</v>
      </c>
      <c r="H19" s="31"/>
      <c r="I19" s="31" t="s">
        <v>344</v>
      </c>
      <c r="J19" s="31"/>
      <c r="K19" s="31" t="s">
        <v>152</v>
      </c>
      <c r="L19" s="31" t="s">
        <v>345</v>
      </c>
      <c r="M19" s="31"/>
      <c r="N19" s="31" t="s">
        <v>346</v>
      </c>
      <c r="O19" s="31"/>
      <c r="P19" s="31" t="s">
        <v>152</v>
      </c>
      <c r="Q19" s="31" t="s">
        <v>347</v>
      </c>
    </row>
    <row r="20" spans="1:17" x14ac:dyDescent="0.3">
      <c r="A20" s="31" t="s">
        <v>298</v>
      </c>
      <c r="B20" s="31"/>
      <c r="C20" s="31" t="s">
        <v>152</v>
      </c>
      <c r="D20" s="31"/>
      <c r="E20" s="31" t="s">
        <v>152</v>
      </c>
      <c r="F20" s="31"/>
      <c r="G20" s="31" t="s">
        <v>152</v>
      </c>
      <c r="H20" s="31"/>
      <c r="I20" s="31" t="s">
        <v>152</v>
      </c>
      <c r="J20" s="31"/>
      <c r="K20" s="31" t="s">
        <v>348</v>
      </c>
      <c r="L20" s="31" t="s">
        <v>348</v>
      </c>
      <c r="M20" s="31"/>
      <c r="N20" s="31" t="s">
        <v>349</v>
      </c>
      <c r="O20" s="31"/>
      <c r="P20" s="31" t="s">
        <v>350</v>
      </c>
      <c r="Q20" s="31" t="s">
        <v>351</v>
      </c>
    </row>
    <row r="21" spans="1:17" x14ac:dyDescent="0.3">
      <c r="A21" s="31" t="s">
        <v>303</v>
      </c>
      <c r="B21" s="31"/>
      <c r="C21" s="31" t="s">
        <v>352</v>
      </c>
      <c r="D21" s="31" t="s">
        <v>136</v>
      </c>
      <c r="E21" s="31" t="s">
        <v>353</v>
      </c>
      <c r="F21" s="31" t="s">
        <v>136</v>
      </c>
      <c r="G21" s="31" t="s">
        <v>354</v>
      </c>
      <c r="H21" s="31" t="s">
        <v>136</v>
      </c>
      <c r="I21" s="31" t="s">
        <v>355</v>
      </c>
      <c r="J21" s="31" t="s">
        <v>136</v>
      </c>
      <c r="K21" s="31" t="s">
        <v>348</v>
      </c>
      <c r="L21" s="31" t="s">
        <v>356</v>
      </c>
      <c r="M21" s="31" t="s">
        <v>136</v>
      </c>
      <c r="N21" s="31" t="s">
        <v>357</v>
      </c>
      <c r="O21" s="31" t="s">
        <v>136</v>
      </c>
      <c r="P21" s="31" t="s">
        <v>358</v>
      </c>
      <c r="Q21" s="31"/>
    </row>
    <row r="22" spans="1:17" x14ac:dyDescent="0.3">
      <c r="A22" s="31" t="s">
        <v>276</v>
      </c>
      <c r="B22" s="31"/>
      <c r="C22" s="31"/>
      <c r="D22" s="31"/>
      <c r="E22" s="31"/>
      <c r="F22" s="31"/>
      <c r="G22" s="31"/>
      <c r="H22" s="31"/>
      <c r="I22" s="31"/>
      <c r="J22" s="31"/>
      <c r="K22" s="31"/>
      <c r="L22" s="31"/>
      <c r="M22" s="31"/>
      <c r="N22" s="31"/>
      <c r="O22" s="31"/>
      <c r="P22" s="31"/>
      <c r="Q22" s="31"/>
    </row>
    <row r="23" spans="1:17" x14ac:dyDescent="0.3">
      <c r="A23" s="31" t="s">
        <v>311</v>
      </c>
      <c r="B23" s="31"/>
      <c r="C23" s="31" t="s">
        <v>359</v>
      </c>
      <c r="D23" s="31" t="s">
        <v>136</v>
      </c>
      <c r="E23" s="31" t="s">
        <v>360</v>
      </c>
      <c r="F23" s="31" t="s">
        <v>136</v>
      </c>
      <c r="G23" s="31" t="s">
        <v>361</v>
      </c>
      <c r="H23" s="31" t="s">
        <v>136</v>
      </c>
      <c r="I23" s="31" t="s">
        <v>362</v>
      </c>
      <c r="J23" s="31" t="s">
        <v>136</v>
      </c>
      <c r="K23" s="31" t="s">
        <v>152</v>
      </c>
      <c r="L23" s="31" t="s">
        <v>363</v>
      </c>
      <c r="M23" s="31" t="s">
        <v>136</v>
      </c>
      <c r="N23" s="31" t="s">
        <v>364</v>
      </c>
      <c r="O23" s="31" t="s">
        <v>136</v>
      </c>
      <c r="P23" s="31" t="s">
        <v>152</v>
      </c>
      <c r="Q23" s="31" t="s">
        <v>365</v>
      </c>
    </row>
    <row r="24" spans="1:17" x14ac:dyDescent="0.3">
      <c r="A24" s="31" t="s">
        <v>319</v>
      </c>
      <c r="B24" s="31"/>
      <c r="C24" s="31" t="s">
        <v>366</v>
      </c>
      <c r="D24" s="31"/>
      <c r="E24" s="31" t="s">
        <v>367</v>
      </c>
      <c r="F24" s="31"/>
      <c r="G24" s="31" t="s">
        <v>368</v>
      </c>
      <c r="H24" s="31"/>
      <c r="I24" s="31" t="s">
        <v>369</v>
      </c>
      <c r="J24" s="31"/>
      <c r="K24" s="31" t="s">
        <v>152</v>
      </c>
      <c r="L24" s="31" t="s">
        <v>370</v>
      </c>
      <c r="M24" s="31"/>
      <c r="N24" s="31" t="s">
        <v>371</v>
      </c>
      <c r="O24" s="31"/>
      <c r="P24" s="31" t="s">
        <v>152</v>
      </c>
      <c r="Q24" s="31" t="s">
        <v>372</v>
      </c>
    </row>
    <row r="25" spans="1:17" x14ac:dyDescent="0.3">
      <c r="A25" s="31" t="s">
        <v>298</v>
      </c>
      <c r="B25" s="31"/>
      <c r="C25" s="31" t="s">
        <v>152</v>
      </c>
      <c r="D25" s="31"/>
      <c r="E25" s="31" t="s">
        <v>152</v>
      </c>
      <c r="F25" s="31"/>
      <c r="G25" s="31" t="s">
        <v>152</v>
      </c>
      <c r="H25" s="31"/>
      <c r="I25" s="31" t="s">
        <v>152</v>
      </c>
      <c r="J25" s="31"/>
      <c r="K25" s="31" t="s">
        <v>348</v>
      </c>
      <c r="L25" s="31" t="s">
        <v>348</v>
      </c>
      <c r="M25" s="31"/>
      <c r="N25" s="31" t="s">
        <v>349</v>
      </c>
      <c r="O25" s="31"/>
      <c r="P25" s="31" t="s">
        <v>350</v>
      </c>
      <c r="Q25" s="31" t="s">
        <v>351</v>
      </c>
    </row>
    <row r="26" spans="1:17" x14ac:dyDescent="0.3">
      <c r="A26" s="31" t="s">
        <v>303</v>
      </c>
      <c r="B26" s="31"/>
      <c r="C26" s="31" t="s">
        <v>352</v>
      </c>
      <c r="D26" s="31" t="s">
        <v>136</v>
      </c>
      <c r="E26" s="31" t="s">
        <v>353</v>
      </c>
      <c r="F26" s="31" t="s">
        <v>136</v>
      </c>
      <c r="G26" s="31" t="s">
        <v>354</v>
      </c>
      <c r="H26" s="31" t="s">
        <v>136</v>
      </c>
      <c r="I26" s="31" t="s">
        <v>355</v>
      </c>
      <c r="J26" s="31" t="s">
        <v>136</v>
      </c>
      <c r="K26" s="31" t="s">
        <v>348</v>
      </c>
      <c r="L26" s="31" t="s">
        <v>356</v>
      </c>
      <c r="M26" s="31" t="s">
        <v>136</v>
      </c>
      <c r="N26" s="31" t="s">
        <v>357</v>
      </c>
      <c r="O26" s="31" t="s">
        <v>136</v>
      </c>
      <c r="P26" s="31" t="s">
        <v>358</v>
      </c>
      <c r="Q26" s="31"/>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DD0F1-6FE6-4C58-9D57-A2F4FA65643F}">
  <dimension ref="A1:I12"/>
  <sheetViews>
    <sheetView workbookViewId="0">
      <selection activeCell="A23" sqref="A23"/>
    </sheetView>
  </sheetViews>
  <sheetFormatPr defaultRowHeight="14.4" x14ac:dyDescent="0.3"/>
  <cols>
    <col min="1" max="1" width="55.109375" bestFit="1" customWidth="1"/>
    <col min="2" max="9" width="10.77734375" bestFit="1" customWidth="1"/>
  </cols>
  <sheetData>
    <row r="1" spans="1:9" x14ac:dyDescent="0.3">
      <c r="A1" t="s">
        <v>131</v>
      </c>
      <c r="B1" t="s">
        <v>132</v>
      </c>
      <c r="C1" t="s">
        <v>189</v>
      </c>
      <c r="D1" t="s">
        <v>134</v>
      </c>
      <c r="E1" t="s">
        <v>190</v>
      </c>
      <c r="F1" t="s">
        <v>191</v>
      </c>
      <c r="G1" t="s">
        <v>192</v>
      </c>
      <c r="H1" t="s">
        <v>255</v>
      </c>
      <c r="I1" t="s">
        <v>257</v>
      </c>
    </row>
    <row r="2" spans="1:9" x14ac:dyDescent="0.3">
      <c r="A2" s="31" t="s">
        <v>110</v>
      </c>
      <c r="B2" s="31" t="s">
        <v>136</v>
      </c>
      <c r="C2">
        <v>2899</v>
      </c>
      <c r="D2" s="31" t="s">
        <v>136</v>
      </c>
      <c r="E2">
        <v>3925</v>
      </c>
      <c r="F2" s="31" t="s">
        <v>373</v>
      </c>
      <c r="G2" s="31" t="s">
        <v>136</v>
      </c>
      <c r="H2">
        <v>3600</v>
      </c>
      <c r="I2" s="31" t="s">
        <v>374</v>
      </c>
    </row>
    <row r="3" spans="1:9" x14ac:dyDescent="0.3">
      <c r="A3" s="31" t="s">
        <v>111</v>
      </c>
      <c r="B3" s="31"/>
      <c r="C3">
        <v>1541</v>
      </c>
      <c r="D3" s="31"/>
      <c r="E3">
        <v>1995</v>
      </c>
      <c r="F3" s="31" t="s">
        <v>375</v>
      </c>
      <c r="G3" s="31"/>
      <c r="H3">
        <v>1587</v>
      </c>
      <c r="I3" s="31" t="s">
        <v>376</v>
      </c>
    </row>
    <row r="4" spans="1:9" x14ac:dyDescent="0.3">
      <c r="A4" s="31" t="s">
        <v>112</v>
      </c>
      <c r="B4" s="31"/>
      <c r="C4">
        <v>2490</v>
      </c>
      <c r="D4" s="31"/>
      <c r="E4">
        <v>2376</v>
      </c>
      <c r="F4" s="31" t="s">
        <v>377</v>
      </c>
      <c r="G4" s="31"/>
      <c r="H4">
        <v>1807</v>
      </c>
      <c r="I4" s="31" t="s">
        <v>378</v>
      </c>
    </row>
    <row r="5" spans="1:9" x14ac:dyDescent="0.3">
      <c r="A5" s="31" t="s">
        <v>116</v>
      </c>
      <c r="B5" s="31"/>
      <c r="C5">
        <v>1184</v>
      </c>
      <c r="D5" s="31"/>
      <c r="E5">
        <v>1323</v>
      </c>
      <c r="F5" s="31" t="s">
        <v>379</v>
      </c>
      <c r="G5" s="31"/>
      <c r="H5">
        <v>1189</v>
      </c>
      <c r="I5" s="31" t="s">
        <v>380</v>
      </c>
    </row>
    <row r="6" spans="1:9" x14ac:dyDescent="0.3">
      <c r="A6" s="31" t="s">
        <v>117</v>
      </c>
      <c r="B6" s="31"/>
      <c r="C6">
        <v>-3468</v>
      </c>
      <c r="D6" s="31"/>
      <c r="E6">
        <v>-3262</v>
      </c>
      <c r="F6" s="31" t="s">
        <v>381</v>
      </c>
      <c r="G6" s="31"/>
      <c r="H6">
        <v>-2658</v>
      </c>
      <c r="I6" s="31" t="s">
        <v>375</v>
      </c>
    </row>
    <row r="7" spans="1:9" x14ac:dyDescent="0.3">
      <c r="A7" s="31" t="s">
        <v>382</v>
      </c>
      <c r="B7" s="31"/>
      <c r="C7">
        <v>4646</v>
      </c>
      <c r="D7" s="31"/>
      <c r="E7">
        <v>6357</v>
      </c>
      <c r="F7" s="31" t="s">
        <v>383</v>
      </c>
      <c r="G7" s="31"/>
      <c r="H7">
        <v>5525</v>
      </c>
      <c r="I7" s="31" t="s">
        <v>384</v>
      </c>
    </row>
    <row r="8" spans="1:9" x14ac:dyDescent="0.3">
      <c r="A8" s="31" t="s">
        <v>114</v>
      </c>
      <c r="B8" s="31"/>
      <c r="C8">
        <v>297</v>
      </c>
      <c r="D8" s="31"/>
      <c r="E8">
        <v>303</v>
      </c>
      <c r="F8" s="31" t="s">
        <v>385</v>
      </c>
      <c r="G8" s="31"/>
      <c r="H8">
        <v>310</v>
      </c>
      <c r="I8" s="31" t="s">
        <v>385</v>
      </c>
    </row>
    <row r="9" spans="1:9" x14ac:dyDescent="0.3">
      <c r="A9" s="31" t="s">
        <v>118</v>
      </c>
      <c r="B9" s="31"/>
      <c r="C9">
        <v>-1967</v>
      </c>
      <c r="D9" s="31"/>
      <c r="E9">
        <v>-1810</v>
      </c>
      <c r="F9" s="31" t="s">
        <v>386</v>
      </c>
      <c r="G9" s="31"/>
      <c r="H9">
        <v>-1456</v>
      </c>
      <c r="I9" s="31" t="s">
        <v>387</v>
      </c>
    </row>
    <row r="10" spans="1:9" x14ac:dyDescent="0.3">
      <c r="A10" s="31" t="s">
        <v>388</v>
      </c>
      <c r="B10" s="31"/>
      <c r="C10">
        <v>2976</v>
      </c>
      <c r="D10" s="31"/>
      <c r="E10">
        <v>4850</v>
      </c>
      <c r="F10" s="31" t="s">
        <v>389</v>
      </c>
      <c r="G10" s="31"/>
      <c r="H10">
        <v>4379</v>
      </c>
      <c r="I10" s="31" t="s">
        <v>380</v>
      </c>
    </row>
    <row r="11" spans="1:9" x14ac:dyDescent="0.3">
      <c r="A11" s="31" t="s">
        <v>34</v>
      </c>
      <c r="B11" s="31"/>
      <c r="C11">
        <v>89</v>
      </c>
      <c r="D11" s="31"/>
      <c r="E11">
        <v>49</v>
      </c>
      <c r="F11" s="31" t="s">
        <v>152</v>
      </c>
      <c r="G11" s="31"/>
      <c r="H11">
        <v>54</v>
      </c>
      <c r="I11" s="31" t="s">
        <v>152</v>
      </c>
    </row>
    <row r="12" spans="1:9" x14ac:dyDescent="0.3">
      <c r="A12" s="31" t="s">
        <v>390</v>
      </c>
      <c r="B12" s="31" t="s">
        <v>136</v>
      </c>
      <c r="C12">
        <v>2887</v>
      </c>
      <c r="D12" s="31" t="s">
        <v>136</v>
      </c>
      <c r="E12">
        <v>4801</v>
      </c>
      <c r="F12" s="31" t="s">
        <v>391</v>
      </c>
      <c r="G12" s="31" t="s">
        <v>136</v>
      </c>
      <c r="H12">
        <v>4325</v>
      </c>
      <c r="I12" s="31" t="s">
        <v>380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07A5-CD85-4760-AAD0-718CB230C78D}">
  <dimension ref="A1:I14"/>
  <sheetViews>
    <sheetView workbookViewId="0">
      <selection activeCell="C2" sqref="C2:C8"/>
    </sheetView>
  </sheetViews>
  <sheetFormatPr defaultRowHeight="14.4" x14ac:dyDescent="0.3"/>
  <cols>
    <col min="1" max="1" width="47.77734375" bestFit="1" customWidth="1"/>
    <col min="2" max="9" width="10.77734375" bestFit="1" customWidth="1"/>
  </cols>
  <sheetData>
    <row r="1" spans="1:9" x14ac:dyDescent="0.3">
      <c r="A1" t="s">
        <v>131</v>
      </c>
      <c r="B1" t="s">
        <v>132</v>
      </c>
      <c r="C1" t="s">
        <v>418</v>
      </c>
      <c r="D1" t="s">
        <v>134</v>
      </c>
      <c r="E1" t="s">
        <v>419</v>
      </c>
      <c r="F1" t="s">
        <v>191</v>
      </c>
      <c r="G1" t="s">
        <v>192</v>
      </c>
      <c r="H1" t="s">
        <v>420</v>
      </c>
      <c r="I1" t="s">
        <v>257</v>
      </c>
    </row>
    <row r="2" spans="1:9" x14ac:dyDescent="0.3">
      <c r="A2" s="31" t="s">
        <v>394</v>
      </c>
      <c r="B2" s="31" t="s">
        <v>136</v>
      </c>
      <c r="C2">
        <v>3875</v>
      </c>
      <c r="D2" s="31" t="s">
        <v>136</v>
      </c>
      <c r="E2">
        <v>3763</v>
      </c>
      <c r="F2" s="31" t="s">
        <v>395</v>
      </c>
      <c r="G2" s="31" t="s">
        <v>136</v>
      </c>
      <c r="H2">
        <v>3645</v>
      </c>
      <c r="I2" s="31" t="s">
        <v>395</v>
      </c>
    </row>
    <row r="3" spans="1:9" x14ac:dyDescent="0.3">
      <c r="A3" s="31" t="s">
        <v>396</v>
      </c>
      <c r="B3" s="31"/>
      <c r="C3">
        <v>1203</v>
      </c>
      <c r="D3" s="31"/>
      <c r="E3">
        <v>1434</v>
      </c>
      <c r="F3" s="31" t="s">
        <v>397</v>
      </c>
      <c r="G3" s="31"/>
      <c r="H3">
        <v>1275</v>
      </c>
      <c r="I3" s="31" t="s">
        <v>398</v>
      </c>
    </row>
    <row r="4" spans="1:9" x14ac:dyDescent="0.3">
      <c r="A4" s="31" t="s">
        <v>399</v>
      </c>
      <c r="B4" s="31"/>
      <c r="C4">
        <v>244</v>
      </c>
      <c r="D4" s="31"/>
      <c r="E4">
        <v>289</v>
      </c>
      <c r="F4" s="31" t="s">
        <v>397</v>
      </c>
      <c r="G4" s="31"/>
      <c r="H4">
        <v>249</v>
      </c>
      <c r="I4" s="31" t="s">
        <v>400</v>
      </c>
    </row>
    <row r="5" spans="1:9" x14ac:dyDescent="0.3">
      <c r="A5" s="31" t="s">
        <v>401</v>
      </c>
      <c r="B5" s="31"/>
      <c r="C5">
        <v>1507</v>
      </c>
      <c r="D5" s="31"/>
      <c r="E5">
        <v>1372</v>
      </c>
      <c r="F5" s="31" t="s">
        <v>402</v>
      </c>
      <c r="G5" s="31"/>
      <c r="H5">
        <v>993</v>
      </c>
      <c r="I5" s="31" t="s">
        <v>403</v>
      </c>
    </row>
    <row r="6" spans="1:9" x14ac:dyDescent="0.3">
      <c r="A6" s="31" t="s">
        <v>404</v>
      </c>
      <c r="B6" s="31"/>
      <c r="C6">
        <v>224</v>
      </c>
      <c r="D6" s="31"/>
      <c r="E6">
        <v>174</v>
      </c>
      <c r="F6" s="31" t="s">
        <v>405</v>
      </c>
      <c r="G6" s="31"/>
      <c r="H6">
        <v>100</v>
      </c>
      <c r="I6" s="31" t="s">
        <v>406</v>
      </c>
    </row>
    <row r="7" spans="1:9" x14ac:dyDescent="0.3">
      <c r="A7" s="31" t="s">
        <v>407</v>
      </c>
      <c r="B7" s="31"/>
      <c r="C7">
        <v>816</v>
      </c>
      <c r="D7" s="31"/>
      <c r="E7">
        <v>892</v>
      </c>
      <c r="F7" s="31" t="s">
        <v>386</v>
      </c>
      <c r="G7" s="31"/>
      <c r="H7">
        <v>818</v>
      </c>
      <c r="I7" s="31" t="s">
        <v>374</v>
      </c>
    </row>
    <row r="8" spans="1:9" x14ac:dyDescent="0.3">
      <c r="A8" s="31" t="s">
        <v>408</v>
      </c>
      <c r="B8" s="31"/>
      <c r="C8">
        <v>-2677</v>
      </c>
      <c r="D8" s="31"/>
      <c r="E8">
        <v>-2596</v>
      </c>
      <c r="F8" s="31" t="s">
        <v>409</v>
      </c>
      <c r="G8" s="31"/>
      <c r="H8">
        <v>-2267</v>
      </c>
      <c r="I8" s="31" t="s">
        <v>410</v>
      </c>
    </row>
    <row r="9" spans="1:9" x14ac:dyDescent="0.3">
      <c r="A9" s="31" t="s">
        <v>411</v>
      </c>
      <c r="B9" s="31"/>
      <c r="C9">
        <v>5192</v>
      </c>
      <c r="D9" s="31"/>
      <c r="E9">
        <v>5328</v>
      </c>
      <c r="F9" s="31" t="s">
        <v>409</v>
      </c>
      <c r="G9" s="31"/>
      <c r="H9">
        <v>4813</v>
      </c>
      <c r="I9" s="31" t="s">
        <v>380</v>
      </c>
    </row>
    <row r="10" spans="1:9" x14ac:dyDescent="0.3">
      <c r="A10" s="31" t="s">
        <v>114</v>
      </c>
      <c r="B10" s="31"/>
      <c r="C10">
        <v>477</v>
      </c>
      <c r="D10" s="31"/>
      <c r="E10">
        <v>487</v>
      </c>
      <c r="F10" s="31" t="s">
        <v>385</v>
      </c>
      <c r="G10" s="31"/>
      <c r="H10">
        <v>517</v>
      </c>
      <c r="I10" s="31" t="s">
        <v>381</v>
      </c>
    </row>
    <row r="11" spans="1:9" x14ac:dyDescent="0.3">
      <c r="A11" s="31" t="s">
        <v>118</v>
      </c>
      <c r="B11" s="31"/>
      <c r="C11">
        <v>-724</v>
      </c>
      <c r="D11" s="31"/>
      <c r="E11">
        <v>-1173</v>
      </c>
      <c r="F11" s="31" t="s">
        <v>403</v>
      </c>
      <c r="G11" s="31"/>
      <c r="H11">
        <v>-1097</v>
      </c>
      <c r="I11" s="31" t="s">
        <v>412</v>
      </c>
    </row>
    <row r="12" spans="1:9" x14ac:dyDescent="0.3">
      <c r="A12" s="31" t="s">
        <v>413</v>
      </c>
      <c r="B12" s="31"/>
      <c r="C12">
        <v>4945</v>
      </c>
      <c r="D12" s="31"/>
      <c r="E12">
        <v>4642</v>
      </c>
      <c r="F12" s="31" t="s">
        <v>414</v>
      </c>
      <c r="G12" s="31"/>
      <c r="H12">
        <v>4233</v>
      </c>
      <c r="I12" s="31" t="s">
        <v>402</v>
      </c>
    </row>
    <row r="13" spans="1:9" x14ac:dyDescent="0.3">
      <c r="A13" s="31" t="s">
        <v>415</v>
      </c>
      <c r="B13" s="31"/>
      <c r="C13">
        <v>59</v>
      </c>
      <c r="D13" s="31"/>
      <c r="E13">
        <v>19</v>
      </c>
      <c r="F13" s="31" t="s">
        <v>152</v>
      </c>
      <c r="G13" s="31"/>
      <c r="H13">
        <v>28</v>
      </c>
      <c r="I13" s="31" t="s">
        <v>152</v>
      </c>
    </row>
    <row r="14" spans="1:9" x14ac:dyDescent="0.3">
      <c r="A14" s="31" t="s">
        <v>416</v>
      </c>
      <c r="B14" s="31" t="s">
        <v>136</v>
      </c>
      <c r="C14">
        <v>4886</v>
      </c>
      <c r="D14" s="31" t="s">
        <v>136</v>
      </c>
      <c r="E14">
        <v>4623</v>
      </c>
      <c r="F14" s="31" t="s">
        <v>417</v>
      </c>
      <c r="G14" s="31" t="s">
        <v>136</v>
      </c>
      <c r="H14">
        <v>4205</v>
      </c>
      <c r="I14" s="31" t="s">
        <v>402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EBB2-ADC1-44CD-82DB-674F0CABE178}">
  <dimension ref="A1:H35"/>
  <sheetViews>
    <sheetView workbookViewId="0">
      <selection activeCell="E24" sqref="E24:E33"/>
    </sheetView>
  </sheetViews>
  <sheetFormatPr defaultRowHeight="14.4" x14ac:dyDescent="0.3"/>
  <cols>
    <col min="1" max="1" width="41.6640625" bestFit="1" customWidth="1"/>
    <col min="2" max="5" width="10.77734375" bestFit="1" customWidth="1"/>
  </cols>
  <sheetData>
    <row r="1" spans="1:8" x14ac:dyDescent="0.3">
      <c r="A1" t="s">
        <v>131</v>
      </c>
      <c r="B1" t="s">
        <v>132</v>
      </c>
      <c r="C1" t="s">
        <v>255</v>
      </c>
      <c r="D1" t="s">
        <v>134</v>
      </c>
      <c r="E1" t="s">
        <v>418</v>
      </c>
    </row>
    <row r="2" spans="1:8" x14ac:dyDescent="0.3">
      <c r="A2" s="31" t="s">
        <v>40</v>
      </c>
      <c r="B2" s="31"/>
      <c r="C2" s="31"/>
      <c r="D2" s="31"/>
      <c r="E2" s="31"/>
    </row>
    <row r="3" spans="1:8" x14ac:dyDescent="0.3">
      <c r="A3" s="31" t="s">
        <v>421</v>
      </c>
      <c r="B3" s="31"/>
      <c r="C3" s="31"/>
      <c r="D3" s="31"/>
      <c r="E3" s="31"/>
    </row>
    <row r="4" spans="1:8" x14ac:dyDescent="0.3">
      <c r="A4" s="31" t="s">
        <v>422</v>
      </c>
      <c r="B4" s="31" t="s">
        <v>136</v>
      </c>
      <c r="C4" s="42" t="s">
        <v>245</v>
      </c>
      <c r="D4" s="31" t="s">
        <v>136</v>
      </c>
      <c r="E4" s="31" t="s">
        <v>246</v>
      </c>
    </row>
    <row r="5" spans="1:8" x14ac:dyDescent="0.3">
      <c r="A5" s="31" t="s">
        <v>423</v>
      </c>
      <c r="B5" s="31"/>
      <c r="C5" s="42" t="s">
        <v>424</v>
      </c>
      <c r="D5" s="31"/>
      <c r="E5" s="31" t="s">
        <v>425</v>
      </c>
    </row>
    <row r="6" spans="1:8" x14ac:dyDescent="0.3">
      <c r="A6" s="31" t="s">
        <v>426</v>
      </c>
      <c r="B6" s="31"/>
      <c r="C6" s="42" t="s">
        <v>427</v>
      </c>
      <c r="D6" s="31"/>
      <c r="E6" s="31" t="s">
        <v>428</v>
      </c>
    </row>
    <row r="7" spans="1:8" x14ac:dyDescent="0.3">
      <c r="A7" s="31" t="s">
        <v>45</v>
      </c>
      <c r="B7" s="31"/>
      <c r="C7" s="42" t="s">
        <v>429</v>
      </c>
      <c r="D7" s="31"/>
      <c r="E7" s="31" t="s">
        <v>430</v>
      </c>
    </row>
    <row r="8" spans="1:8" x14ac:dyDescent="0.3">
      <c r="A8" s="31" t="s">
        <v>431</v>
      </c>
      <c r="B8" s="31"/>
      <c r="C8" s="42" t="s">
        <v>432</v>
      </c>
      <c r="D8" s="31"/>
      <c r="E8" s="31" t="s">
        <v>433</v>
      </c>
    </row>
    <row r="9" spans="1:8" x14ac:dyDescent="0.3">
      <c r="A9" s="31" t="s">
        <v>434</v>
      </c>
      <c r="B9" s="31"/>
      <c r="C9" s="42" t="s">
        <v>435</v>
      </c>
      <c r="D9" s="31"/>
      <c r="E9" s="31" t="s">
        <v>436</v>
      </c>
    </row>
    <row r="10" spans="1:8" x14ac:dyDescent="0.3">
      <c r="A10" s="31" t="s">
        <v>437</v>
      </c>
      <c r="B10" s="31"/>
      <c r="C10" s="42" t="s">
        <v>438</v>
      </c>
      <c r="D10" s="31"/>
      <c r="E10" s="31" t="s">
        <v>439</v>
      </c>
    </row>
    <row r="11" spans="1:8" x14ac:dyDescent="0.3">
      <c r="A11" s="31" t="s">
        <v>440</v>
      </c>
      <c r="B11" s="31"/>
      <c r="C11" s="42" t="s">
        <v>441</v>
      </c>
      <c r="D11" s="31"/>
      <c r="E11" s="31" t="s">
        <v>154</v>
      </c>
    </row>
    <row r="12" spans="1:8" x14ac:dyDescent="0.3">
      <c r="A12" s="31" t="s">
        <v>50</v>
      </c>
      <c r="B12" s="31"/>
      <c r="C12" s="42" t="s">
        <v>156</v>
      </c>
      <c r="D12" s="31"/>
      <c r="E12" s="31" t="s">
        <v>442</v>
      </c>
    </row>
    <row r="13" spans="1:8" x14ac:dyDescent="0.3">
      <c r="A13" s="31" t="s">
        <v>443</v>
      </c>
      <c r="B13" s="31"/>
      <c r="C13" s="42" t="s">
        <v>444</v>
      </c>
      <c r="D13" s="31"/>
      <c r="E13" s="31" t="s">
        <v>445</v>
      </c>
    </row>
    <row r="14" spans="1:8" x14ac:dyDescent="0.3">
      <c r="A14" s="31" t="s">
        <v>446</v>
      </c>
      <c r="B14" s="31" t="s">
        <v>136</v>
      </c>
      <c r="C14" s="31" t="s">
        <v>447</v>
      </c>
      <c r="D14" s="31" t="s">
        <v>136</v>
      </c>
      <c r="E14" s="31" t="s">
        <v>448</v>
      </c>
      <c r="H14" s="42">
        <f>SUM(C9,C10:C13)</f>
        <v>0</v>
      </c>
    </row>
    <row r="15" spans="1:8" x14ac:dyDescent="0.3">
      <c r="A15" s="31" t="s">
        <v>449</v>
      </c>
      <c r="B15" s="31"/>
      <c r="C15" s="31"/>
      <c r="D15" s="31"/>
      <c r="E15" s="31"/>
    </row>
    <row r="16" spans="1:8" x14ac:dyDescent="0.3">
      <c r="A16" s="31" t="s">
        <v>450</v>
      </c>
      <c r="B16" s="31"/>
      <c r="C16" s="31"/>
      <c r="D16" s="31"/>
      <c r="E16" s="31"/>
    </row>
    <row r="17" spans="1:5" x14ac:dyDescent="0.3">
      <c r="A17" s="31" t="s">
        <v>451</v>
      </c>
      <c r="B17" s="31" t="s">
        <v>136</v>
      </c>
      <c r="C17" s="31" t="s">
        <v>162</v>
      </c>
      <c r="D17" s="31" t="s">
        <v>136</v>
      </c>
      <c r="E17" s="31" t="s">
        <v>162</v>
      </c>
    </row>
    <row r="18" spans="1:5" x14ac:dyDescent="0.3">
      <c r="A18" s="31" t="s">
        <v>452</v>
      </c>
      <c r="B18" s="31"/>
      <c r="C18" s="31" t="s">
        <v>453</v>
      </c>
      <c r="D18" s="31"/>
      <c r="E18" s="31" t="s">
        <v>199</v>
      </c>
    </row>
    <row r="19" spans="1:5" x14ac:dyDescent="0.3">
      <c r="A19" s="31" t="s">
        <v>454</v>
      </c>
      <c r="B19" s="31"/>
      <c r="C19" s="31" t="s">
        <v>455</v>
      </c>
      <c r="D19" s="31"/>
      <c r="E19" s="31" t="s">
        <v>456</v>
      </c>
    </row>
    <row r="20" spans="1:5" x14ac:dyDescent="0.3">
      <c r="A20" s="31" t="s">
        <v>457</v>
      </c>
      <c r="B20" s="31"/>
      <c r="C20" s="31" t="s">
        <v>458</v>
      </c>
      <c r="D20" s="31"/>
      <c r="E20" s="31" t="s">
        <v>459</v>
      </c>
    </row>
    <row r="21" spans="1:5" x14ac:dyDescent="0.3">
      <c r="A21" s="31" t="s">
        <v>460</v>
      </c>
      <c r="B21" s="31"/>
      <c r="C21" s="31" t="s">
        <v>461</v>
      </c>
      <c r="D21" s="31"/>
      <c r="E21" s="31" t="s">
        <v>462</v>
      </c>
    </row>
    <row r="22" spans="1:5" x14ac:dyDescent="0.3">
      <c r="A22" s="31" t="s">
        <v>463</v>
      </c>
      <c r="B22" s="31"/>
      <c r="C22" s="31" t="s">
        <v>464</v>
      </c>
      <c r="D22" s="31"/>
      <c r="E22" s="31" t="s">
        <v>465</v>
      </c>
    </row>
    <row r="23" spans="1:5" x14ac:dyDescent="0.3">
      <c r="A23" s="31" t="s">
        <v>466</v>
      </c>
      <c r="B23" s="31"/>
      <c r="C23" s="31" t="s">
        <v>467</v>
      </c>
      <c r="D23" s="31"/>
      <c r="E23" s="31" t="s">
        <v>468</v>
      </c>
    </row>
    <row r="24" spans="1:5" x14ac:dyDescent="0.3">
      <c r="A24" s="31" t="s">
        <v>469</v>
      </c>
      <c r="B24" s="31"/>
      <c r="C24" s="31" t="s">
        <v>470</v>
      </c>
      <c r="D24" s="31"/>
      <c r="E24" s="31" t="s">
        <v>471</v>
      </c>
    </row>
    <row r="25" spans="1:5" x14ac:dyDescent="0.3">
      <c r="A25" s="31" t="s">
        <v>472</v>
      </c>
      <c r="B25" s="31"/>
      <c r="C25" s="31"/>
      <c r="D25" s="31"/>
      <c r="E25" s="31"/>
    </row>
    <row r="26" spans="1:5" x14ac:dyDescent="0.3">
      <c r="A26" s="31" t="s">
        <v>473</v>
      </c>
      <c r="B26" s="31"/>
      <c r="C26" s="31" t="s">
        <v>152</v>
      </c>
      <c r="D26" s="31"/>
      <c r="E26" s="31" t="s">
        <v>152</v>
      </c>
    </row>
    <row r="27" spans="1:5" x14ac:dyDescent="0.3">
      <c r="A27" s="31" t="s">
        <v>474</v>
      </c>
      <c r="B27" s="31"/>
      <c r="C27" s="31"/>
      <c r="D27" s="31"/>
      <c r="E27" s="31"/>
    </row>
    <row r="28" spans="1:5" x14ac:dyDescent="0.3">
      <c r="A28" s="31" t="s">
        <v>475</v>
      </c>
      <c r="B28" s="31"/>
      <c r="C28" s="31"/>
      <c r="D28" s="31"/>
      <c r="E28" s="31"/>
    </row>
    <row r="29" spans="1:5" x14ac:dyDescent="0.3">
      <c r="A29" s="31" t="s">
        <v>476</v>
      </c>
      <c r="B29" s="31"/>
      <c r="C29" s="31" t="s">
        <v>152</v>
      </c>
      <c r="D29" s="31"/>
      <c r="E29" s="31" t="s">
        <v>152</v>
      </c>
    </row>
    <row r="30" spans="1:5" x14ac:dyDescent="0.3">
      <c r="A30" s="31" t="s">
        <v>477</v>
      </c>
      <c r="B30" s="31"/>
      <c r="C30" s="31" t="s">
        <v>161</v>
      </c>
      <c r="D30" s="31"/>
      <c r="E30" s="31" t="s">
        <v>161</v>
      </c>
    </row>
    <row r="31" spans="1:5" x14ac:dyDescent="0.3">
      <c r="A31" s="31" t="s">
        <v>478</v>
      </c>
      <c r="B31" s="31"/>
      <c r="C31" s="31" t="s">
        <v>479</v>
      </c>
      <c r="D31" s="31"/>
      <c r="E31" s="31" t="s">
        <v>480</v>
      </c>
    </row>
    <row r="32" spans="1:5" x14ac:dyDescent="0.3">
      <c r="A32" s="31" t="s">
        <v>481</v>
      </c>
      <c r="B32" s="31"/>
      <c r="C32" s="31" t="s">
        <v>482</v>
      </c>
      <c r="D32" s="31"/>
      <c r="E32" s="31" t="s">
        <v>483</v>
      </c>
    </row>
    <row r="33" spans="1:5" x14ac:dyDescent="0.3">
      <c r="A33" s="31" t="s">
        <v>484</v>
      </c>
      <c r="B33" s="31"/>
      <c r="C33" s="31" t="s">
        <v>485</v>
      </c>
      <c r="D33" s="31"/>
      <c r="E33" s="31" t="s">
        <v>486</v>
      </c>
    </row>
    <row r="34" spans="1:5" x14ac:dyDescent="0.3">
      <c r="A34" s="31" t="s">
        <v>487</v>
      </c>
      <c r="B34" s="31"/>
      <c r="C34" s="31" t="s">
        <v>353</v>
      </c>
      <c r="D34" s="31"/>
      <c r="E34" s="31" t="s">
        <v>488</v>
      </c>
    </row>
    <row r="35" spans="1:5" x14ac:dyDescent="0.3">
      <c r="A35" s="31" t="s">
        <v>489</v>
      </c>
      <c r="B35" s="31" t="s">
        <v>136</v>
      </c>
      <c r="C35" s="31" t="s">
        <v>447</v>
      </c>
      <c r="D35" s="31" t="s">
        <v>136</v>
      </c>
      <c r="E35" s="31" t="s">
        <v>448</v>
      </c>
    </row>
  </sheetData>
  <phoneticPr fontId="10"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8BEC-4AAA-46F5-A1DC-44FC5AD84A32}">
  <dimension ref="A1:G37"/>
  <sheetViews>
    <sheetView topLeftCell="A10" workbookViewId="0">
      <selection activeCell="E25" sqref="E25"/>
    </sheetView>
  </sheetViews>
  <sheetFormatPr defaultRowHeight="14.4" x14ac:dyDescent="0.3"/>
  <cols>
    <col min="1" max="1" width="41.6640625" bestFit="1" customWidth="1"/>
    <col min="2" max="5" width="10.77734375" bestFit="1" customWidth="1"/>
  </cols>
  <sheetData>
    <row r="1" spans="1:6" x14ac:dyDescent="0.3">
      <c r="A1" t="s">
        <v>131</v>
      </c>
      <c r="B1" t="s">
        <v>132</v>
      </c>
      <c r="C1" t="s">
        <v>419</v>
      </c>
      <c r="D1" t="s">
        <v>134</v>
      </c>
      <c r="E1" t="s">
        <v>420</v>
      </c>
      <c r="F1" t="s">
        <v>191</v>
      </c>
    </row>
    <row r="2" spans="1:6" x14ac:dyDescent="0.3">
      <c r="A2" s="31" t="s">
        <v>40</v>
      </c>
      <c r="B2" s="31"/>
      <c r="C2" s="31"/>
      <c r="D2" s="31"/>
      <c r="E2" s="31"/>
      <c r="F2" s="31"/>
    </row>
    <row r="3" spans="1:6" x14ac:dyDescent="0.3">
      <c r="A3" s="31" t="s">
        <v>421</v>
      </c>
      <c r="B3" s="31"/>
      <c r="C3" s="31"/>
      <c r="D3" s="31"/>
      <c r="E3" s="31"/>
      <c r="F3" s="31"/>
    </row>
    <row r="4" spans="1:6" x14ac:dyDescent="0.3">
      <c r="A4" s="31" t="s">
        <v>422</v>
      </c>
      <c r="B4" s="31" t="s">
        <v>136</v>
      </c>
      <c r="C4" s="31" t="s">
        <v>490</v>
      </c>
      <c r="D4" s="31" t="s">
        <v>136</v>
      </c>
      <c r="E4" s="31" t="s">
        <v>491</v>
      </c>
      <c r="F4" s="39" t="s">
        <v>422</v>
      </c>
    </row>
    <row r="5" spans="1:6" x14ac:dyDescent="0.3">
      <c r="A5" s="31" t="s">
        <v>423</v>
      </c>
      <c r="B5" s="31"/>
      <c r="C5" s="31" t="s">
        <v>492</v>
      </c>
      <c r="D5" s="31"/>
      <c r="E5" s="31" t="s">
        <v>221</v>
      </c>
      <c r="F5" s="41" t="s">
        <v>423</v>
      </c>
    </row>
    <row r="6" spans="1:6" x14ac:dyDescent="0.3">
      <c r="A6" s="31" t="s">
        <v>426</v>
      </c>
      <c r="B6" s="31"/>
      <c r="C6" s="31" t="s">
        <v>493</v>
      </c>
      <c r="D6" s="31"/>
      <c r="E6" s="31" t="s">
        <v>494</v>
      </c>
      <c r="F6" s="39" t="s">
        <v>426</v>
      </c>
    </row>
    <row r="7" spans="1:6" x14ac:dyDescent="0.3">
      <c r="A7" s="31" t="s">
        <v>45</v>
      </c>
      <c r="B7" s="31"/>
      <c r="C7" s="31" t="s">
        <v>495</v>
      </c>
      <c r="D7" s="31"/>
      <c r="E7" s="31" t="s">
        <v>496</v>
      </c>
      <c r="F7" s="41" t="s">
        <v>45</v>
      </c>
    </row>
    <row r="8" spans="1:6" x14ac:dyDescent="0.3">
      <c r="A8" s="31" t="s">
        <v>431</v>
      </c>
      <c r="B8" s="31"/>
      <c r="C8" s="31" t="s">
        <v>497</v>
      </c>
      <c r="D8" s="31"/>
      <c r="E8" s="31" t="s">
        <v>146</v>
      </c>
      <c r="F8" s="39" t="s">
        <v>431</v>
      </c>
    </row>
    <row r="9" spans="1:6" x14ac:dyDescent="0.3">
      <c r="A9" s="31" t="s">
        <v>434</v>
      </c>
      <c r="B9" s="31"/>
      <c r="C9" s="31" t="s">
        <v>498</v>
      </c>
      <c r="D9" s="31"/>
      <c r="E9" s="31" t="s">
        <v>499</v>
      </c>
      <c r="F9" s="41" t="s">
        <v>434</v>
      </c>
    </row>
    <row r="10" spans="1:6" x14ac:dyDescent="0.3">
      <c r="A10" s="31" t="s">
        <v>437</v>
      </c>
      <c r="B10" s="31"/>
      <c r="C10" s="31" t="s">
        <v>500</v>
      </c>
      <c r="D10" s="31"/>
      <c r="E10" s="31" t="s">
        <v>459</v>
      </c>
      <c r="F10" s="39" t="s">
        <v>437</v>
      </c>
    </row>
    <row r="11" spans="1:6" x14ac:dyDescent="0.3">
      <c r="A11" s="31" t="s">
        <v>440</v>
      </c>
      <c r="B11" s="31"/>
      <c r="C11" s="31" t="s">
        <v>501</v>
      </c>
      <c r="D11" s="31"/>
      <c r="E11" s="31" t="s">
        <v>501</v>
      </c>
      <c r="F11" s="31"/>
    </row>
    <row r="12" spans="1:6" x14ac:dyDescent="0.3">
      <c r="A12" s="31" t="s">
        <v>50</v>
      </c>
      <c r="B12" s="31"/>
      <c r="C12" s="31" t="s">
        <v>502</v>
      </c>
      <c r="D12" s="31"/>
      <c r="E12" s="31" t="s">
        <v>502</v>
      </c>
      <c r="F12" s="41" t="s">
        <v>440</v>
      </c>
    </row>
    <row r="13" spans="1:6" x14ac:dyDescent="0.3">
      <c r="A13" s="31" t="s">
        <v>443</v>
      </c>
      <c r="B13" s="31"/>
      <c r="C13" s="31" t="s">
        <v>503</v>
      </c>
      <c r="D13" s="31"/>
      <c r="E13" s="31" t="s">
        <v>504</v>
      </c>
      <c r="F13" s="39" t="s">
        <v>50</v>
      </c>
    </row>
    <row r="14" spans="1:6" x14ac:dyDescent="0.3">
      <c r="A14" s="31" t="s">
        <v>446</v>
      </c>
      <c r="B14" s="31" t="s">
        <v>136</v>
      </c>
      <c r="C14" s="31" t="s">
        <v>505</v>
      </c>
      <c r="D14" s="31" t="s">
        <v>136</v>
      </c>
      <c r="E14" s="31" t="s">
        <v>506</v>
      </c>
      <c r="F14" s="41" t="s">
        <v>443</v>
      </c>
    </row>
    <row r="15" spans="1:6" x14ac:dyDescent="0.3">
      <c r="A15" s="31" t="s">
        <v>449</v>
      </c>
      <c r="B15" s="31"/>
      <c r="C15" s="31"/>
      <c r="D15" s="31"/>
      <c r="E15" s="31"/>
      <c r="F15" s="31"/>
    </row>
    <row r="16" spans="1:6" x14ac:dyDescent="0.3">
      <c r="A16" s="31" t="s">
        <v>450</v>
      </c>
      <c r="B16" s="31"/>
      <c r="C16" s="31"/>
      <c r="D16" s="31"/>
      <c r="E16" s="31"/>
      <c r="F16" s="31"/>
    </row>
    <row r="17" spans="1:7" x14ac:dyDescent="0.3">
      <c r="A17" s="31" t="s">
        <v>451</v>
      </c>
      <c r="B17" s="31" t="s">
        <v>136</v>
      </c>
      <c r="C17" s="31" t="s">
        <v>507</v>
      </c>
      <c r="D17" s="31" t="s">
        <v>136</v>
      </c>
      <c r="E17" s="31" t="s">
        <v>508</v>
      </c>
      <c r="F17" s="31"/>
      <c r="G17" s="41" t="s">
        <v>451</v>
      </c>
    </row>
    <row r="18" spans="1:7" x14ac:dyDescent="0.3">
      <c r="A18" s="31" t="s">
        <v>452</v>
      </c>
      <c r="B18" s="31"/>
      <c r="C18" s="31" t="s">
        <v>509</v>
      </c>
      <c r="D18" s="31"/>
      <c r="E18" s="31" t="s">
        <v>510</v>
      </c>
      <c r="F18" s="31"/>
      <c r="G18" s="39" t="s">
        <v>452</v>
      </c>
    </row>
    <row r="19" spans="1:7" x14ac:dyDescent="0.3">
      <c r="A19" s="31" t="s">
        <v>454</v>
      </c>
      <c r="B19" s="31"/>
      <c r="C19" s="31" t="s">
        <v>511</v>
      </c>
      <c r="D19" s="31"/>
      <c r="E19" s="31" t="s">
        <v>512</v>
      </c>
      <c r="F19" s="31"/>
      <c r="G19" s="41" t="s">
        <v>454</v>
      </c>
    </row>
    <row r="20" spans="1:7" x14ac:dyDescent="0.3">
      <c r="A20" s="31" t="s">
        <v>457</v>
      </c>
      <c r="B20" s="31"/>
      <c r="C20" s="31" t="s">
        <v>513</v>
      </c>
      <c r="D20" s="31"/>
      <c r="E20" s="31" t="s">
        <v>514</v>
      </c>
      <c r="F20" s="31"/>
    </row>
    <row r="21" spans="1:7" x14ac:dyDescent="0.3">
      <c r="A21" s="31" t="s">
        <v>460</v>
      </c>
      <c r="B21" s="31"/>
      <c r="C21" s="31" t="s">
        <v>515</v>
      </c>
      <c r="D21" s="31"/>
      <c r="E21" s="31" t="s">
        <v>516</v>
      </c>
      <c r="F21" s="31"/>
      <c r="G21" s="39" t="s">
        <v>457</v>
      </c>
    </row>
    <row r="22" spans="1:7" x14ac:dyDescent="0.3">
      <c r="A22" s="31" t="s">
        <v>463</v>
      </c>
      <c r="B22" s="31"/>
      <c r="C22" s="31" t="s">
        <v>517</v>
      </c>
      <c r="D22" s="31"/>
      <c r="E22" s="31" t="s">
        <v>518</v>
      </c>
      <c r="F22" s="31"/>
      <c r="G22" s="41" t="s">
        <v>460</v>
      </c>
    </row>
    <row r="23" spans="1:7" x14ac:dyDescent="0.3">
      <c r="A23" s="31" t="s">
        <v>466</v>
      </c>
      <c r="B23" s="31"/>
      <c r="C23" s="31" t="s">
        <v>519</v>
      </c>
      <c r="D23" s="31"/>
      <c r="E23" s="31" t="s">
        <v>520</v>
      </c>
      <c r="F23" s="31"/>
      <c r="G23" s="43" t="s">
        <v>463</v>
      </c>
    </row>
    <row r="24" spans="1:7" x14ac:dyDescent="0.3">
      <c r="A24" s="31" t="s">
        <v>469</v>
      </c>
      <c r="B24" s="31"/>
      <c r="C24" s="31" t="s">
        <v>521</v>
      </c>
      <c r="D24" s="31"/>
      <c r="E24" s="31" t="s">
        <v>522</v>
      </c>
      <c r="F24" s="31"/>
      <c r="G24" s="41" t="s">
        <v>466</v>
      </c>
    </row>
    <row r="25" spans="1:7" x14ac:dyDescent="0.3">
      <c r="A25" s="31" t="s">
        <v>523</v>
      </c>
      <c r="B25" s="31"/>
      <c r="C25" s="31"/>
      <c r="D25" s="31"/>
      <c r="E25" s="31"/>
      <c r="F25" s="31"/>
    </row>
    <row r="26" spans="1:7" x14ac:dyDescent="0.3">
      <c r="A26" s="31" t="s">
        <v>473</v>
      </c>
      <c r="B26" s="31"/>
      <c r="C26" s="31" t="s">
        <v>152</v>
      </c>
      <c r="D26" s="31"/>
      <c r="E26" s="31" t="s">
        <v>152</v>
      </c>
      <c r="F26" s="31"/>
      <c r="G26" s="39" t="s">
        <v>469</v>
      </c>
    </row>
    <row r="27" spans="1:7" x14ac:dyDescent="0.3">
      <c r="A27" s="31" t="s">
        <v>474</v>
      </c>
      <c r="B27" s="31"/>
      <c r="C27" s="31"/>
      <c r="D27" s="31"/>
      <c r="E27" s="31"/>
      <c r="F27" s="31"/>
      <c r="G27" s="41" t="s">
        <v>472</v>
      </c>
    </row>
    <row r="28" spans="1:7" x14ac:dyDescent="0.3">
      <c r="A28" s="31" t="s">
        <v>475</v>
      </c>
      <c r="B28" s="31"/>
      <c r="C28" s="31"/>
      <c r="D28" s="31"/>
      <c r="E28" s="31"/>
      <c r="F28" s="31"/>
      <c r="G28" s="39" t="s">
        <v>473</v>
      </c>
    </row>
    <row r="29" spans="1:7" x14ac:dyDescent="0.3">
      <c r="A29" s="31" t="s">
        <v>524</v>
      </c>
      <c r="B29" s="31"/>
      <c r="C29" s="31" t="s">
        <v>152</v>
      </c>
      <c r="D29" s="31"/>
      <c r="E29" s="31" t="s">
        <v>152</v>
      </c>
      <c r="F29" s="31"/>
      <c r="G29" s="41" t="s">
        <v>474</v>
      </c>
    </row>
    <row r="30" spans="1:7" x14ac:dyDescent="0.3">
      <c r="A30" s="31" t="s">
        <v>525</v>
      </c>
      <c r="B30" s="31"/>
      <c r="C30" s="31" t="s">
        <v>161</v>
      </c>
      <c r="D30" s="31"/>
      <c r="E30" s="31" t="s">
        <v>161</v>
      </c>
      <c r="F30" s="31"/>
      <c r="G30" s="39" t="s">
        <v>475</v>
      </c>
    </row>
    <row r="31" spans="1:7" x14ac:dyDescent="0.3">
      <c r="A31" s="31" t="s">
        <v>478</v>
      </c>
      <c r="B31" s="31"/>
      <c r="C31" s="31" t="s">
        <v>526</v>
      </c>
      <c r="D31" s="31"/>
      <c r="E31" s="31" t="s">
        <v>527</v>
      </c>
      <c r="F31" s="31"/>
      <c r="G31" s="41" t="s">
        <v>476</v>
      </c>
    </row>
    <row r="32" spans="1:7" x14ac:dyDescent="0.3">
      <c r="A32" s="31" t="s">
        <v>528</v>
      </c>
      <c r="B32" s="31"/>
      <c r="C32" s="31" t="s">
        <v>529</v>
      </c>
      <c r="D32" s="31"/>
      <c r="E32" s="31" t="s">
        <v>530</v>
      </c>
      <c r="F32" s="31"/>
      <c r="G32" s="39" t="s">
        <v>477</v>
      </c>
    </row>
    <row r="33" spans="1:7" x14ac:dyDescent="0.3">
      <c r="A33" s="31" t="s">
        <v>484</v>
      </c>
      <c r="B33" s="31"/>
      <c r="C33" s="31" t="s">
        <v>531</v>
      </c>
      <c r="D33" s="31"/>
      <c r="E33" s="31" t="s">
        <v>532</v>
      </c>
      <c r="F33" s="31"/>
      <c r="G33" s="41" t="s">
        <v>478</v>
      </c>
    </row>
    <row r="34" spans="1:7" x14ac:dyDescent="0.3">
      <c r="A34" s="31" t="s">
        <v>487</v>
      </c>
      <c r="B34" s="31"/>
      <c r="C34" s="31" t="s">
        <v>533</v>
      </c>
      <c r="D34" s="31"/>
      <c r="E34" s="31" t="s">
        <v>534</v>
      </c>
      <c r="F34" s="31"/>
      <c r="G34" s="39" t="s">
        <v>481</v>
      </c>
    </row>
    <row r="35" spans="1:7" x14ac:dyDescent="0.3">
      <c r="A35" s="31" t="s">
        <v>489</v>
      </c>
      <c r="B35" s="31" t="s">
        <v>136</v>
      </c>
      <c r="C35" s="31" t="s">
        <v>505</v>
      </c>
      <c r="D35" s="31" t="s">
        <v>136</v>
      </c>
      <c r="E35" s="31" t="s">
        <v>506</v>
      </c>
      <c r="F35" s="31"/>
      <c r="G35" s="41" t="s">
        <v>484</v>
      </c>
    </row>
    <row r="36" spans="1:7" x14ac:dyDescent="0.3">
      <c r="G36" s="43" t="s">
        <v>487</v>
      </c>
    </row>
    <row r="37" spans="1:7" x14ac:dyDescent="0.3">
      <c r="G37" s="44" t="s">
        <v>489</v>
      </c>
    </row>
  </sheetData>
  <phoneticPr fontId="10"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31616-200F-45A5-99A5-A13986544033}">
  <dimension ref="A1:H43"/>
  <sheetViews>
    <sheetView topLeftCell="A22" workbookViewId="0">
      <selection activeCell="G40" sqref="G40:G43"/>
    </sheetView>
  </sheetViews>
  <sheetFormatPr defaultRowHeight="14.4" x14ac:dyDescent="0.3"/>
  <cols>
    <col min="1" max="1" width="66.77734375" bestFit="1" customWidth="1"/>
    <col min="2" max="7" width="10.77734375" bestFit="1" customWidth="1"/>
  </cols>
  <sheetData>
    <row r="1" spans="1:8" x14ac:dyDescent="0.3">
      <c r="A1" t="s">
        <v>535</v>
      </c>
      <c r="B1" t="s">
        <v>132</v>
      </c>
      <c r="C1" t="s">
        <v>418</v>
      </c>
      <c r="D1" t="s">
        <v>134</v>
      </c>
      <c r="E1" t="s">
        <v>419</v>
      </c>
      <c r="F1" t="s">
        <v>191</v>
      </c>
      <c r="G1" t="s">
        <v>420</v>
      </c>
      <c r="H1" t="s">
        <v>640</v>
      </c>
    </row>
    <row r="2" spans="1:8" x14ac:dyDescent="0.3">
      <c r="A2" s="31" t="s">
        <v>536</v>
      </c>
      <c r="B2" s="31" t="s">
        <v>136</v>
      </c>
      <c r="C2" s="31" t="s">
        <v>537</v>
      </c>
      <c r="D2" s="31" t="s">
        <v>136</v>
      </c>
      <c r="E2">
        <v>3760</v>
      </c>
      <c r="F2" s="31" t="s">
        <v>136</v>
      </c>
      <c r="G2" s="31" t="s">
        <v>538</v>
      </c>
      <c r="H2" s="31"/>
    </row>
    <row r="3" spans="1:8" x14ac:dyDescent="0.3">
      <c r="A3" s="31" t="s">
        <v>539</v>
      </c>
      <c r="B3" s="31"/>
      <c r="C3" s="31"/>
      <c r="D3" s="31"/>
      <c r="F3" s="31"/>
      <c r="G3" s="31"/>
      <c r="H3" s="31"/>
    </row>
    <row r="4" spans="1:8" x14ac:dyDescent="0.3">
      <c r="A4" s="31" t="s">
        <v>76</v>
      </c>
      <c r="B4" s="31"/>
      <c r="C4" s="31" t="s">
        <v>540</v>
      </c>
      <c r="D4" s="31"/>
      <c r="E4">
        <v>649</v>
      </c>
      <c r="F4" s="31"/>
      <c r="G4" s="31" t="s">
        <v>541</v>
      </c>
      <c r="H4" s="31"/>
    </row>
    <row r="5" spans="1:8" x14ac:dyDescent="0.3">
      <c r="A5" s="31" t="s">
        <v>542</v>
      </c>
      <c r="B5" s="31"/>
      <c r="C5" s="31" t="s">
        <v>543</v>
      </c>
      <c r="D5" s="31"/>
      <c r="E5">
        <v>-80</v>
      </c>
      <c r="F5" s="31"/>
      <c r="G5" s="31" t="s">
        <v>544</v>
      </c>
      <c r="H5" s="31"/>
    </row>
    <row r="6" spans="1:8" x14ac:dyDescent="0.3">
      <c r="A6" s="31" t="s">
        <v>545</v>
      </c>
      <c r="B6" s="31"/>
      <c r="C6" s="31" t="s">
        <v>546</v>
      </c>
      <c r="D6" s="31"/>
      <c r="E6">
        <v>236</v>
      </c>
      <c r="F6" s="31"/>
      <c r="G6" s="31" t="s">
        <v>547</v>
      </c>
      <c r="H6" s="31"/>
    </row>
    <row r="7" spans="1:8" x14ac:dyDescent="0.3">
      <c r="A7" s="31" t="s">
        <v>548</v>
      </c>
      <c r="B7" s="31"/>
      <c r="C7" s="31" t="s">
        <v>549</v>
      </c>
      <c r="D7" s="31"/>
      <c r="E7">
        <v>13</v>
      </c>
      <c r="F7" s="31"/>
      <c r="G7" s="31" t="s">
        <v>550</v>
      </c>
      <c r="H7" s="31"/>
    </row>
    <row r="8" spans="1:8" x14ac:dyDescent="0.3">
      <c r="A8" s="31" t="s">
        <v>551</v>
      </c>
      <c r="B8" s="31"/>
      <c r="C8" s="31" t="s">
        <v>552</v>
      </c>
      <c r="D8" s="31"/>
      <c r="E8">
        <v>98</v>
      </c>
      <c r="F8" s="31"/>
      <c r="G8" s="31" t="s">
        <v>553</v>
      </c>
      <c r="H8" s="31"/>
    </row>
    <row r="9" spans="1:8" x14ac:dyDescent="0.3">
      <c r="A9" s="31" t="s">
        <v>554</v>
      </c>
      <c r="B9" s="31"/>
      <c r="C9" s="31"/>
      <c r="D9" s="31"/>
      <c r="F9" s="31"/>
      <c r="G9" s="31"/>
      <c r="H9" s="31"/>
    </row>
    <row r="10" spans="1:8" x14ac:dyDescent="0.3">
      <c r="A10" s="31" t="s">
        <v>555</v>
      </c>
      <c r="B10" s="31"/>
      <c r="C10" s="31" t="s">
        <v>556</v>
      </c>
      <c r="D10" s="31"/>
      <c r="E10">
        <v>60</v>
      </c>
      <c r="F10" s="31"/>
      <c r="G10" s="31" t="s">
        <v>557</v>
      </c>
      <c r="H10" s="31"/>
    </row>
    <row r="11" spans="1:8" x14ac:dyDescent="0.3">
      <c r="A11" s="31" t="s">
        <v>558</v>
      </c>
      <c r="B11" s="31"/>
      <c r="C11" s="31" t="s">
        <v>559</v>
      </c>
      <c r="D11" s="31"/>
      <c r="E11">
        <v>-590</v>
      </c>
      <c r="F11" s="31"/>
      <c r="G11" s="31" t="s">
        <v>560</v>
      </c>
      <c r="H11" s="31"/>
    </row>
    <row r="12" spans="1:8" x14ac:dyDescent="0.3">
      <c r="A12" s="31" t="s">
        <v>561</v>
      </c>
      <c r="B12" s="31"/>
      <c r="C12" s="31" t="s">
        <v>562</v>
      </c>
      <c r="D12" s="31"/>
      <c r="E12">
        <v>-161</v>
      </c>
      <c r="F12" s="31"/>
      <c r="G12" s="31" t="s">
        <v>563</v>
      </c>
      <c r="H12" s="31"/>
    </row>
    <row r="13" spans="1:8" x14ac:dyDescent="0.3">
      <c r="A13" s="31" t="s">
        <v>564</v>
      </c>
      <c r="B13" s="31"/>
      <c r="C13" s="31" t="s">
        <v>565</v>
      </c>
      <c r="D13" s="31"/>
      <c r="E13">
        <v>-889</v>
      </c>
      <c r="F13" s="31"/>
      <c r="G13" s="31" t="s">
        <v>566</v>
      </c>
      <c r="H13" s="31"/>
    </row>
    <row r="14" spans="1:8" x14ac:dyDescent="0.3">
      <c r="A14" s="31" t="s">
        <v>567</v>
      </c>
      <c r="B14" s="31"/>
      <c r="C14" s="31" t="s">
        <v>568</v>
      </c>
      <c r="D14" s="31"/>
      <c r="E14">
        <v>3096</v>
      </c>
      <c r="F14" s="31"/>
      <c r="G14" s="31" t="s">
        <v>569</v>
      </c>
      <c r="H14" s="31" t="s">
        <v>639</v>
      </c>
    </row>
    <row r="15" spans="1:8" x14ac:dyDescent="0.3">
      <c r="A15" s="31" t="s">
        <v>570</v>
      </c>
      <c r="B15" s="31"/>
      <c r="C15" s="31"/>
      <c r="D15" s="31"/>
      <c r="F15" s="31"/>
      <c r="G15" s="31"/>
      <c r="H15" s="31"/>
    </row>
    <row r="16" spans="1:8" x14ac:dyDescent="0.3">
      <c r="A16" s="31" t="s">
        <v>571</v>
      </c>
      <c r="B16" s="31"/>
      <c r="C16" s="31" t="s">
        <v>572</v>
      </c>
      <c r="D16" s="31"/>
      <c r="E16">
        <v>-5367</v>
      </c>
      <c r="F16" s="31"/>
      <c r="G16" s="31" t="s">
        <v>573</v>
      </c>
      <c r="H16" s="31"/>
    </row>
    <row r="17" spans="1:8" x14ac:dyDescent="0.3">
      <c r="A17" s="31" t="s">
        <v>574</v>
      </c>
      <c r="B17" s="31"/>
      <c r="C17" s="31" t="s">
        <v>575</v>
      </c>
      <c r="D17" s="31"/>
      <c r="E17">
        <v>2924</v>
      </c>
      <c r="F17" s="31"/>
      <c r="G17" s="31" t="s">
        <v>576</v>
      </c>
      <c r="H17" s="31"/>
    </row>
    <row r="18" spans="1:8" x14ac:dyDescent="0.3">
      <c r="A18" s="31" t="s">
        <v>577</v>
      </c>
      <c r="B18" s="31"/>
      <c r="C18" s="31" t="s">
        <v>578</v>
      </c>
      <c r="D18" s="31"/>
      <c r="E18">
        <v>2386</v>
      </c>
      <c r="F18" s="31"/>
      <c r="G18" s="31" t="s">
        <v>579</v>
      </c>
      <c r="H18" s="31"/>
    </row>
    <row r="19" spans="1:8" x14ac:dyDescent="0.3">
      <c r="A19" s="31" t="s">
        <v>580</v>
      </c>
      <c r="B19" s="31"/>
      <c r="C19" s="31" t="s">
        <v>152</v>
      </c>
      <c r="D19" s="31"/>
      <c r="E19">
        <v>150</v>
      </c>
      <c r="F19" s="31"/>
      <c r="G19" s="31" t="s">
        <v>581</v>
      </c>
      <c r="H19" s="31"/>
    </row>
    <row r="20" spans="1:8" x14ac:dyDescent="0.3">
      <c r="A20" s="31" t="s">
        <v>582</v>
      </c>
      <c r="B20" s="31"/>
      <c r="C20" s="31" t="s">
        <v>583</v>
      </c>
      <c r="D20" s="31"/>
      <c r="E20">
        <v>-1143</v>
      </c>
      <c r="F20" s="31"/>
      <c r="G20" s="31" t="s">
        <v>584</v>
      </c>
      <c r="H20" s="31"/>
    </row>
    <row r="21" spans="1:8" x14ac:dyDescent="0.3">
      <c r="A21" s="31" t="s">
        <v>585</v>
      </c>
      <c r="B21" s="31"/>
      <c r="C21" s="31" t="s">
        <v>230</v>
      </c>
      <c r="D21" s="31"/>
      <c r="E21">
        <v>10</v>
      </c>
      <c r="F21" s="31"/>
      <c r="G21" s="31" t="s">
        <v>161</v>
      </c>
      <c r="H21" s="31"/>
    </row>
    <row r="22" spans="1:8" x14ac:dyDescent="0.3">
      <c r="A22" s="31" t="s">
        <v>586</v>
      </c>
      <c r="B22" s="31"/>
      <c r="C22" s="31" t="s">
        <v>587</v>
      </c>
      <c r="D22" s="31"/>
      <c r="E22">
        <v>6</v>
      </c>
      <c r="F22" s="31"/>
      <c r="G22" s="31" t="s">
        <v>152</v>
      </c>
      <c r="H22" s="31"/>
    </row>
    <row r="23" spans="1:8" x14ac:dyDescent="0.3">
      <c r="A23" s="31" t="s">
        <v>588</v>
      </c>
      <c r="B23" s="31"/>
      <c r="C23" s="31" t="s">
        <v>589</v>
      </c>
      <c r="D23" s="31"/>
      <c r="E23">
        <v>-1034</v>
      </c>
      <c r="F23" s="31"/>
      <c r="G23" s="31" t="s">
        <v>590</v>
      </c>
      <c r="H23" s="31"/>
    </row>
    <row r="24" spans="1:8" x14ac:dyDescent="0.3">
      <c r="A24" s="31" t="s">
        <v>591</v>
      </c>
      <c r="B24" s="31"/>
      <c r="C24" s="31"/>
      <c r="D24" s="31"/>
      <c r="F24" s="31"/>
      <c r="G24" s="31"/>
      <c r="H24" s="31"/>
    </row>
    <row r="25" spans="1:8" x14ac:dyDescent="0.3">
      <c r="A25" s="31" t="s">
        <v>592</v>
      </c>
      <c r="B25" s="31"/>
      <c r="C25" s="31" t="s">
        <v>593</v>
      </c>
      <c r="D25" s="31"/>
      <c r="E25">
        <v>981</v>
      </c>
      <c r="F25" s="31"/>
      <c r="G25" s="31" t="s">
        <v>152</v>
      </c>
      <c r="H25" s="31"/>
    </row>
    <row r="26" spans="1:8" x14ac:dyDescent="0.3">
      <c r="A26" s="31" t="s">
        <v>594</v>
      </c>
      <c r="B26" s="31"/>
      <c r="C26" s="31" t="s">
        <v>595</v>
      </c>
      <c r="D26" s="31"/>
      <c r="E26">
        <v>-106</v>
      </c>
      <c r="F26" s="31"/>
      <c r="G26" s="31" t="s">
        <v>350</v>
      </c>
      <c r="H26" s="31"/>
    </row>
    <row r="27" spans="1:8" x14ac:dyDescent="0.3">
      <c r="A27" s="31" t="s">
        <v>596</v>
      </c>
      <c r="B27" s="31"/>
      <c r="C27" s="31" t="s">
        <v>597</v>
      </c>
      <c r="D27" s="31"/>
      <c r="E27">
        <v>-67</v>
      </c>
      <c r="F27" s="31"/>
      <c r="G27" s="31" t="s">
        <v>598</v>
      </c>
      <c r="H27" s="31"/>
    </row>
    <row r="28" spans="1:8" x14ac:dyDescent="0.3">
      <c r="A28" s="31" t="s">
        <v>599</v>
      </c>
      <c r="B28" s="31"/>
      <c r="C28" s="38" t="s">
        <v>600</v>
      </c>
      <c r="D28" s="31"/>
      <c r="E28" s="1">
        <v>-7</v>
      </c>
      <c r="F28" s="31"/>
      <c r="G28" s="38" t="s">
        <v>601</v>
      </c>
      <c r="H28" s="31"/>
    </row>
    <row r="29" spans="1:8" x14ac:dyDescent="0.3">
      <c r="A29" s="31" t="s">
        <v>602</v>
      </c>
      <c r="B29" s="31"/>
      <c r="C29" s="31" t="s">
        <v>603</v>
      </c>
      <c r="D29" s="31"/>
      <c r="E29">
        <v>507</v>
      </c>
      <c r="F29" s="31"/>
      <c r="G29" s="31" t="s">
        <v>604</v>
      </c>
      <c r="H29" s="31"/>
    </row>
    <row r="30" spans="1:8" x14ac:dyDescent="0.3">
      <c r="A30" s="31" t="s">
        <v>605</v>
      </c>
      <c r="B30" s="31"/>
      <c r="C30" s="38" t="s">
        <v>606</v>
      </c>
      <c r="D30" s="38"/>
      <c r="E30" s="1">
        <v>281</v>
      </c>
      <c r="F30" s="38"/>
      <c r="G30" s="38" t="s">
        <v>200</v>
      </c>
      <c r="H30" s="31"/>
    </row>
    <row r="31" spans="1:8" x14ac:dyDescent="0.3">
      <c r="A31" s="31" t="s">
        <v>607</v>
      </c>
      <c r="B31" s="31"/>
      <c r="C31" s="31" t="s">
        <v>608</v>
      </c>
      <c r="D31" s="31"/>
      <c r="E31">
        <v>-3238</v>
      </c>
      <c r="F31" s="31"/>
      <c r="G31" s="31" t="s">
        <v>609</v>
      </c>
      <c r="H31" s="31"/>
    </row>
    <row r="32" spans="1:8" x14ac:dyDescent="0.3">
      <c r="A32" s="31" t="s">
        <v>610</v>
      </c>
      <c r="B32" s="31"/>
      <c r="C32" s="31" t="s">
        <v>611</v>
      </c>
      <c r="D32" s="31"/>
      <c r="E32">
        <v>-1022</v>
      </c>
      <c r="F32" s="31"/>
      <c r="G32" s="31" t="s">
        <v>612</v>
      </c>
      <c r="H32" s="31"/>
    </row>
    <row r="33" spans="1:8" x14ac:dyDescent="0.3">
      <c r="A33" s="31" t="s">
        <v>613</v>
      </c>
      <c r="B33" s="31"/>
      <c r="C33" s="31" t="s">
        <v>614</v>
      </c>
      <c r="D33" s="31"/>
      <c r="E33">
        <v>-2671</v>
      </c>
      <c r="F33" s="31"/>
      <c r="G33" s="31" t="s">
        <v>615</v>
      </c>
      <c r="H33" s="31"/>
    </row>
    <row r="34" spans="1:8" x14ac:dyDescent="0.3">
      <c r="A34" s="31" t="s">
        <v>616</v>
      </c>
      <c r="B34" s="31"/>
      <c r="C34" s="31" t="s">
        <v>617</v>
      </c>
      <c r="D34" s="31"/>
      <c r="E34">
        <v>-105</v>
      </c>
      <c r="F34" s="31"/>
      <c r="G34" s="31" t="s">
        <v>618</v>
      </c>
      <c r="H34" s="31"/>
    </row>
    <row r="35" spans="1:8" x14ac:dyDescent="0.3">
      <c r="A35" s="31" t="s">
        <v>619</v>
      </c>
      <c r="B35" s="31"/>
      <c r="C35" s="31" t="s">
        <v>620</v>
      </c>
      <c r="D35" s="31"/>
      <c r="E35">
        <v>-714</v>
      </c>
      <c r="F35" s="31"/>
      <c r="G35" s="31" t="s">
        <v>621</v>
      </c>
      <c r="H35" s="31"/>
    </row>
    <row r="36" spans="1:8" x14ac:dyDescent="0.3">
      <c r="A36" s="31" t="s">
        <v>622</v>
      </c>
      <c r="B36" s="31"/>
      <c r="C36" s="31" t="s">
        <v>490</v>
      </c>
      <c r="D36" s="31"/>
      <c r="E36">
        <v>3852</v>
      </c>
      <c r="F36" s="31"/>
      <c r="G36" s="31" t="s">
        <v>623</v>
      </c>
      <c r="H36" s="31"/>
    </row>
    <row r="37" spans="1:8" x14ac:dyDescent="0.3">
      <c r="A37" s="31" t="s">
        <v>624</v>
      </c>
      <c r="B37" s="31" t="s">
        <v>136</v>
      </c>
      <c r="C37" s="31" t="s">
        <v>246</v>
      </c>
      <c r="D37" s="31" t="s">
        <v>136</v>
      </c>
      <c r="E37">
        <v>3138</v>
      </c>
      <c r="F37" s="31" t="s">
        <v>136</v>
      </c>
      <c r="G37" s="31" t="s">
        <v>491</v>
      </c>
      <c r="H37" s="31"/>
    </row>
    <row r="38" spans="1:8" x14ac:dyDescent="0.3">
      <c r="A38" s="31" t="s">
        <v>625</v>
      </c>
      <c r="B38" s="31"/>
      <c r="C38" s="31"/>
      <c r="D38" s="31"/>
      <c r="F38" s="31"/>
      <c r="G38" s="31"/>
      <c r="H38" s="31"/>
    </row>
    <row r="39" spans="1:8" x14ac:dyDescent="0.3">
      <c r="A39" s="31" t="s">
        <v>626</v>
      </c>
      <c r="B39" s="31"/>
      <c r="C39" s="31"/>
      <c r="D39" s="31"/>
      <c r="F39" s="31"/>
      <c r="G39" s="31"/>
      <c r="H39" s="31"/>
    </row>
    <row r="40" spans="1:8" x14ac:dyDescent="0.3">
      <c r="A40" s="31" t="s">
        <v>627</v>
      </c>
      <c r="B40" s="31" t="s">
        <v>136</v>
      </c>
      <c r="C40" s="31" t="s">
        <v>628</v>
      </c>
      <c r="D40" s="31" t="s">
        <v>136</v>
      </c>
      <c r="E40">
        <v>70</v>
      </c>
      <c r="F40" s="31" t="s">
        <v>136</v>
      </c>
      <c r="G40" s="31" t="s">
        <v>629</v>
      </c>
      <c r="H40" s="31"/>
    </row>
    <row r="41" spans="1:8" x14ac:dyDescent="0.3">
      <c r="A41" s="31" t="s">
        <v>630</v>
      </c>
      <c r="B41" s="31"/>
      <c r="C41" s="31" t="s">
        <v>631</v>
      </c>
      <c r="D41" s="31"/>
      <c r="E41">
        <v>748</v>
      </c>
      <c r="F41" s="31"/>
      <c r="G41" s="31" t="s">
        <v>632</v>
      </c>
      <c r="H41" s="31"/>
    </row>
    <row r="42" spans="1:8" x14ac:dyDescent="0.3">
      <c r="A42" s="31" t="s">
        <v>633</v>
      </c>
      <c r="B42" s="31"/>
      <c r="C42" s="31" t="s">
        <v>634</v>
      </c>
      <c r="D42" s="31"/>
      <c r="E42">
        <v>252</v>
      </c>
      <c r="F42" s="31"/>
      <c r="G42" s="31" t="s">
        <v>635</v>
      </c>
      <c r="H42" s="31"/>
    </row>
    <row r="43" spans="1:8" x14ac:dyDescent="0.3">
      <c r="A43" s="31" t="s">
        <v>636</v>
      </c>
      <c r="B43" s="31"/>
      <c r="C43" s="31" t="s">
        <v>637</v>
      </c>
      <c r="D43" s="31"/>
      <c r="E43">
        <v>271</v>
      </c>
      <c r="F43" s="31"/>
      <c r="G43" s="31" t="s">
        <v>638</v>
      </c>
      <c r="H43" s="31"/>
    </row>
  </sheetData>
  <phoneticPr fontId="10" type="noConversion"/>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9"/>
  <sheetViews>
    <sheetView tabSelected="1" zoomScale="68" zoomScaleNormal="68" workbookViewId="0">
      <pane xSplit="1" ySplit="1" topLeftCell="B2" activePane="bottomRight" state="frozen"/>
      <selection pane="topRight" activeCell="B1" sqref="B1"/>
      <selection pane="bottomLeft" activeCell="A2" sqref="A2"/>
      <selection pane="bottomRight" activeCell="O26" sqref="O26"/>
    </sheetView>
  </sheetViews>
  <sheetFormatPr defaultRowHeight="14.4" x14ac:dyDescent="0.3"/>
  <cols>
    <col min="1" max="1" width="67.6640625" customWidth="1"/>
    <col min="2" max="6" width="9" bestFit="1" customWidth="1"/>
    <col min="7" max="7" width="12.33203125" customWidth="1"/>
    <col min="8" max="8" width="10.44140625" bestFit="1" customWidth="1"/>
    <col min="9" max="9" width="10.44140625"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11" x14ac:dyDescent="0.3">
      <c r="A17" s="2" t="s">
        <v>6</v>
      </c>
      <c r="B17">
        <v>1723.5</v>
      </c>
      <c r="C17">
        <v>1697.9</v>
      </c>
      <c r="D17">
        <v>1657.8</v>
      </c>
      <c r="E17">
        <v>1623.8</v>
      </c>
      <c r="F17">
        <v>1579.7</v>
      </c>
      <c r="G17" s="8">
        <v>1558.8</v>
      </c>
      <c r="H17" s="8">
        <v>1573</v>
      </c>
      <c r="I17" s="8">
        <v>1578.8</v>
      </c>
    </row>
    <row r="18" spans="1:11" x14ac:dyDescent="0.3">
      <c r="A18" s="2" t="s">
        <v>7</v>
      </c>
      <c r="B18">
        <v>1768.8</v>
      </c>
      <c r="C18">
        <v>1742.5</v>
      </c>
      <c r="D18">
        <v>1692</v>
      </c>
      <c r="E18">
        <v>1659.1</v>
      </c>
      <c r="F18">
        <v>1618.4</v>
      </c>
      <c r="G18" s="8">
        <v>1591.6</v>
      </c>
      <c r="H18" s="8">
        <v>1609.4</v>
      </c>
      <c r="I18" s="8">
        <v>1610.8</v>
      </c>
    </row>
    <row r="20" spans="1:11"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11" x14ac:dyDescent="0.3">
      <c r="A22" s="14" t="s">
        <v>0</v>
      </c>
      <c r="B22" s="14"/>
      <c r="C22" s="14"/>
      <c r="D22" s="14"/>
      <c r="E22" s="14"/>
      <c r="F22" s="14"/>
      <c r="G22" s="14"/>
      <c r="H22" s="14"/>
      <c r="I22" s="14"/>
    </row>
    <row r="23" spans="1:11" x14ac:dyDescent="0.3">
      <c r="A23" s="1" t="s">
        <v>40</v>
      </c>
    </row>
    <row r="24" spans="1:11" x14ac:dyDescent="0.3">
      <c r="A24" s="10" t="s">
        <v>41</v>
      </c>
      <c r="B24" s="3"/>
      <c r="C24" s="3"/>
      <c r="D24" s="3"/>
      <c r="E24" s="3"/>
      <c r="F24" s="3"/>
      <c r="G24" s="3"/>
      <c r="H24" s="3"/>
      <c r="I24" s="3"/>
      <c r="J24" s="48"/>
      <c r="K24" s="48"/>
    </row>
    <row r="25" spans="1:11" x14ac:dyDescent="0.3">
      <c r="A25" s="11" t="s">
        <v>42</v>
      </c>
      <c r="B25" s="34">
        <v>3852</v>
      </c>
      <c r="C25" s="34">
        <v>3138</v>
      </c>
      <c r="D25" s="34">
        <v>3808</v>
      </c>
      <c r="E25" s="34">
        <v>4249</v>
      </c>
      <c r="F25" s="3">
        <v>4466</v>
      </c>
      <c r="G25" s="3">
        <v>8348</v>
      </c>
      <c r="H25" s="3">
        <v>9889</v>
      </c>
      <c r="I25" s="3">
        <v>8574</v>
      </c>
      <c r="J25" s="49"/>
      <c r="K25" s="48"/>
    </row>
    <row r="26" spans="1:11" x14ac:dyDescent="0.3">
      <c r="A26" s="11" t="s">
        <v>43</v>
      </c>
      <c r="B26" s="34">
        <v>2072</v>
      </c>
      <c r="C26" s="34">
        <v>2319</v>
      </c>
      <c r="D26" s="34">
        <v>2371</v>
      </c>
      <c r="E26" s="32">
        <v>996</v>
      </c>
      <c r="F26" s="3">
        <v>197</v>
      </c>
      <c r="G26" s="3">
        <v>439</v>
      </c>
      <c r="H26" s="3">
        <v>3587</v>
      </c>
      <c r="I26" s="3">
        <v>4423</v>
      </c>
      <c r="J26" s="49"/>
      <c r="K26" s="48"/>
    </row>
    <row r="27" spans="1:11" x14ac:dyDescent="0.3">
      <c r="A27" s="11" t="s">
        <v>44</v>
      </c>
      <c r="B27" s="34">
        <v>3358</v>
      </c>
      <c r="C27" s="34">
        <v>3241</v>
      </c>
      <c r="D27" s="34">
        <v>3677</v>
      </c>
      <c r="E27" s="34">
        <v>3498</v>
      </c>
      <c r="F27" s="3">
        <v>4272</v>
      </c>
      <c r="G27" s="3">
        <v>2749</v>
      </c>
      <c r="H27" s="3">
        <v>4463</v>
      </c>
      <c r="I27" s="3">
        <v>4667</v>
      </c>
      <c r="J27" s="49"/>
      <c r="K27" s="48"/>
    </row>
    <row r="28" spans="1:11" x14ac:dyDescent="0.3">
      <c r="A28" s="11" t="s">
        <v>45</v>
      </c>
      <c r="B28" s="34">
        <v>4337</v>
      </c>
      <c r="C28" s="34">
        <v>4838</v>
      </c>
      <c r="D28" s="34">
        <v>5055</v>
      </c>
      <c r="E28" s="34">
        <v>5261</v>
      </c>
      <c r="F28" s="3">
        <v>5622</v>
      </c>
      <c r="G28" s="3">
        <v>7367</v>
      </c>
      <c r="H28" s="3">
        <v>6854</v>
      </c>
      <c r="I28" s="3">
        <v>8420</v>
      </c>
      <c r="J28" s="49"/>
      <c r="K28" s="48"/>
    </row>
    <row r="29" spans="1:11" x14ac:dyDescent="0.3">
      <c r="A29" s="11" t="s">
        <v>46</v>
      </c>
      <c r="B29" s="34">
        <v>1968</v>
      </c>
      <c r="C29" s="34">
        <v>1489</v>
      </c>
      <c r="D29" s="34">
        <v>1150</v>
      </c>
      <c r="E29" s="34">
        <v>1130</v>
      </c>
      <c r="F29" s="3">
        <v>1968</v>
      </c>
      <c r="G29" s="3">
        <v>1653</v>
      </c>
      <c r="H29" s="3">
        <v>1498</v>
      </c>
      <c r="I29" s="3">
        <v>2129</v>
      </c>
      <c r="J29" s="49"/>
      <c r="K29" s="48"/>
    </row>
    <row r="30" spans="1:11"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c r="J30" s="49"/>
      <c r="K30" s="48"/>
    </row>
    <row r="31" spans="1:11" x14ac:dyDescent="0.3">
      <c r="A31" s="2" t="s">
        <v>47</v>
      </c>
      <c r="B31" s="34">
        <v>3011</v>
      </c>
      <c r="C31" s="34">
        <v>3520</v>
      </c>
      <c r="D31" s="3">
        <v>3989</v>
      </c>
      <c r="E31" s="3">
        <v>4454</v>
      </c>
      <c r="F31" s="3">
        <v>4744</v>
      </c>
      <c r="G31" s="3">
        <v>4866</v>
      </c>
      <c r="H31" s="3">
        <v>4904</v>
      </c>
      <c r="I31" s="3">
        <v>4791</v>
      </c>
      <c r="J31" s="49"/>
      <c r="K31" s="48"/>
    </row>
    <row r="32" spans="1:11" x14ac:dyDescent="0.3">
      <c r="A32" s="2" t="s">
        <v>48</v>
      </c>
      <c r="B32" s="3" t="s">
        <v>130</v>
      </c>
      <c r="C32" s="3" t="s">
        <v>130</v>
      </c>
      <c r="D32" s="3" t="s">
        <v>130</v>
      </c>
      <c r="E32" s="3" t="s">
        <v>130</v>
      </c>
      <c r="F32" s="3" t="s">
        <v>130</v>
      </c>
      <c r="G32" s="3">
        <v>3097</v>
      </c>
      <c r="H32" s="3">
        <v>3113</v>
      </c>
      <c r="I32" s="3">
        <v>2926</v>
      </c>
      <c r="J32" s="48"/>
      <c r="K32" s="48"/>
    </row>
    <row r="33" spans="1:11" x14ac:dyDescent="0.3">
      <c r="A33" s="2" t="s">
        <v>49</v>
      </c>
      <c r="B33" s="32">
        <v>281</v>
      </c>
      <c r="C33" s="32">
        <v>281</v>
      </c>
      <c r="D33" s="31">
        <v>283</v>
      </c>
      <c r="E33" s="32">
        <v>285</v>
      </c>
      <c r="F33" s="3">
        <v>283</v>
      </c>
      <c r="G33" s="3">
        <v>274</v>
      </c>
      <c r="H33" s="3">
        <v>269</v>
      </c>
      <c r="I33" s="3">
        <v>286</v>
      </c>
      <c r="J33" s="49"/>
      <c r="K33" s="48"/>
    </row>
    <row r="34" spans="1:11" x14ac:dyDescent="0.3">
      <c r="A34" s="2" t="s">
        <v>50</v>
      </c>
      <c r="B34" s="32">
        <v>131</v>
      </c>
      <c r="C34" s="32">
        <v>131</v>
      </c>
      <c r="D34" s="31">
        <v>139</v>
      </c>
      <c r="E34" s="32">
        <v>154</v>
      </c>
      <c r="F34" s="3">
        <v>154</v>
      </c>
      <c r="G34" s="3">
        <v>223</v>
      </c>
      <c r="H34" s="3">
        <v>242</v>
      </c>
      <c r="I34" s="3">
        <v>284</v>
      </c>
      <c r="J34" s="49"/>
      <c r="K34" s="48"/>
    </row>
    <row r="35" spans="1:11" x14ac:dyDescent="0.3">
      <c r="A35" s="2" t="s">
        <v>51</v>
      </c>
      <c r="B35" s="34">
        <v>2587</v>
      </c>
      <c r="C35" s="34">
        <v>2439</v>
      </c>
      <c r="D35" s="8">
        <v>2787</v>
      </c>
      <c r="E35" s="34">
        <v>2509</v>
      </c>
      <c r="F35" s="3">
        <v>2011</v>
      </c>
      <c r="G35" s="3">
        <v>2326</v>
      </c>
      <c r="H35" s="3">
        <v>2921</v>
      </c>
      <c r="I35" s="3">
        <v>3821</v>
      </c>
      <c r="J35" s="49"/>
      <c r="K35" s="48"/>
    </row>
    <row r="36" spans="1:11" ht="15" thickBot="1" x14ac:dyDescent="0.35">
      <c r="A36" s="6" t="s">
        <v>52</v>
      </c>
      <c r="B36" s="7">
        <f t="shared" ref="B36:H36" si="7">+SUM(B30:B35)</f>
        <v>21597</v>
      </c>
      <c r="C36" s="7">
        <f t="shared" si="7"/>
        <v>21396</v>
      </c>
      <c r="D36" s="7">
        <f t="shared" si="7"/>
        <v>23259</v>
      </c>
      <c r="E36" s="7">
        <f>+SUM(E30:E35)</f>
        <v>22536</v>
      </c>
      <c r="F36" s="7">
        <f t="shared" si="7"/>
        <v>23717</v>
      </c>
      <c r="G36" s="7">
        <f t="shared" si="7"/>
        <v>31342</v>
      </c>
      <c r="H36" s="7">
        <f t="shared" si="7"/>
        <v>37740</v>
      </c>
      <c r="I36" s="7">
        <f>+SUM(I30:I35)</f>
        <v>40321</v>
      </c>
      <c r="J36" s="48"/>
      <c r="K36" s="48"/>
    </row>
    <row r="37" spans="1:11" ht="15" thickTop="1" x14ac:dyDescent="0.3">
      <c r="A37" s="1" t="s">
        <v>53</v>
      </c>
      <c r="B37" s="3"/>
      <c r="C37" s="3"/>
      <c r="D37" s="3"/>
      <c r="E37" s="3"/>
      <c r="F37" s="3"/>
      <c r="G37" s="3"/>
      <c r="H37" s="3"/>
      <c r="I37" s="3"/>
      <c r="J37" s="48"/>
      <c r="K37" s="48"/>
    </row>
    <row r="38" spans="1:11" x14ac:dyDescent="0.3">
      <c r="A38" s="2" t="s">
        <v>54</v>
      </c>
      <c r="B38" s="3"/>
      <c r="C38" s="3"/>
      <c r="D38" s="3"/>
      <c r="E38" s="3"/>
      <c r="F38" s="3"/>
      <c r="G38" s="3"/>
      <c r="H38" s="3"/>
      <c r="I38" s="3"/>
      <c r="J38" s="48"/>
      <c r="K38" s="48"/>
    </row>
    <row r="39" spans="1:11" x14ac:dyDescent="0.3">
      <c r="A39" s="11" t="s">
        <v>55</v>
      </c>
      <c r="B39" s="32">
        <v>107</v>
      </c>
      <c r="C39" s="32">
        <v>44</v>
      </c>
      <c r="D39" s="32">
        <v>6</v>
      </c>
      <c r="E39" s="32">
        <v>6</v>
      </c>
      <c r="F39" s="3">
        <v>6</v>
      </c>
      <c r="G39" s="3">
        <v>3</v>
      </c>
      <c r="H39" s="3">
        <v>0</v>
      </c>
      <c r="I39" s="3">
        <v>500</v>
      </c>
      <c r="J39" s="49"/>
      <c r="K39" s="48"/>
    </row>
    <row r="40" spans="1:11" x14ac:dyDescent="0.3">
      <c r="A40" s="11" t="s">
        <v>56</v>
      </c>
      <c r="B40" s="32">
        <v>74</v>
      </c>
      <c r="C40" s="32">
        <v>1</v>
      </c>
      <c r="D40" s="32">
        <v>325</v>
      </c>
      <c r="E40" s="32">
        <v>336</v>
      </c>
      <c r="F40" s="3">
        <v>9</v>
      </c>
      <c r="G40" s="3">
        <v>248</v>
      </c>
      <c r="H40" s="3">
        <v>2</v>
      </c>
      <c r="I40" s="3">
        <v>10</v>
      </c>
      <c r="J40" s="49"/>
      <c r="K40" s="48"/>
    </row>
    <row r="41" spans="1:11" x14ac:dyDescent="0.3">
      <c r="A41" s="11" t="s">
        <v>11</v>
      </c>
      <c r="B41" s="34">
        <v>2131</v>
      </c>
      <c r="C41" s="34">
        <v>2191</v>
      </c>
      <c r="D41" s="34">
        <v>2048</v>
      </c>
      <c r="E41" s="34">
        <v>2279</v>
      </c>
      <c r="F41" s="3">
        <v>2612</v>
      </c>
      <c r="G41" s="3">
        <v>2248</v>
      </c>
      <c r="H41" s="3">
        <v>2836</v>
      </c>
      <c r="I41" s="3">
        <v>3358</v>
      </c>
      <c r="J41" s="49"/>
      <c r="K41" s="48"/>
    </row>
    <row r="42" spans="1:11" x14ac:dyDescent="0.3">
      <c r="A42" s="11" t="s">
        <v>57</v>
      </c>
      <c r="B42" s="3"/>
      <c r="C42" s="3"/>
      <c r="D42" s="3" t="s">
        <v>130</v>
      </c>
      <c r="E42" s="3" t="s">
        <v>130</v>
      </c>
      <c r="F42" s="3" t="s">
        <v>130</v>
      </c>
      <c r="G42" s="3">
        <v>445</v>
      </c>
      <c r="H42" s="3">
        <v>467</v>
      </c>
      <c r="I42" s="3">
        <v>420</v>
      </c>
      <c r="J42" s="48"/>
      <c r="K42" s="48"/>
    </row>
    <row r="43" spans="1:11" x14ac:dyDescent="0.3">
      <c r="A43" s="11" t="s">
        <v>12</v>
      </c>
      <c r="B43" s="34">
        <v>3949</v>
      </c>
      <c r="C43" s="34">
        <v>3037</v>
      </c>
      <c r="D43" s="34">
        <v>3011</v>
      </c>
      <c r="E43" s="34">
        <v>3269</v>
      </c>
      <c r="F43" s="3">
        <v>5010</v>
      </c>
      <c r="G43" s="3">
        <v>5184</v>
      </c>
      <c r="H43" s="3">
        <v>6063</v>
      </c>
      <c r="I43" s="3">
        <v>6220</v>
      </c>
      <c r="J43" s="49"/>
      <c r="K43" s="48"/>
    </row>
    <row r="44" spans="1:11" x14ac:dyDescent="0.3">
      <c r="A44" s="11" t="s">
        <v>58</v>
      </c>
      <c r="B44" s="32">
        <v>71</v>
      </c>
      <c r="C44" s="32">
        <v>85</v>
      </c>
      <c r="D44" s="32">
        <v>84</v>
      </c>
      <c r="E44" s="32">
        <v>150</v>
      </c>
      <c r="F44" s="3">
        <v>229</v>
      </c>
      <c r="G44" s="3">
        <v>156</v>
      </c>
      <c r="H44" s="3">
        <v>306</v>
      </c>
      <c r="I44" s="3">
        <v>222</v>
      </c>
      <c r="J44" s="49"/>
      <c r="K44" s="48"/>
    </row>
    <row r="45" spans="1:11"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c r="J45" s="50"/>
      <c r="K45" s="48"/>
    </row>
    <row r="46" spans="1:11" x14ac:dyDescent="0.3">
      <c r="A46" s="2" t="s">
        <v>59</v>
      </c>
      <c r="B46" s="3">
        <v>1079</v>
      </c>
      <c r="C46" s="3">
        <v>2010</v>
      </c>
      <c r="D46" s="45">
        <v>3471</v>
      </c>
      <c r="E46" s="46">
        <v>3468</v>
      </c>
      <c r="F46" s="34">
        <v>3464</v>
      </c>
      <c r="G46" s="33">
        <v>9406</v>
      </c>
      <c r="H46" s="3">
        <v>9413</v>
      </c>
      <c r="I46" s="3">
        <v>8920</v>
      </c>
      <c r="J46" s="49"/>
      <c r="K46" s="48"/>
    </row>
    <row r="47" spans="1:11" x14ac:dyDescent="0.3">
      <c r="A47" s="2" t="s">
        <v>60</v>
      </c>
      <c r="B47" s="3" t="s">
        <v>130</v>
      </c>
      <c r="C47" s="3" t="s">
        <v>130</v>
      </c>
      <c r="D47" s="3" t="s">
        <v>130</v>
      </c>
      <c r="E47" s="3" t="s">
        <v>130</v>
      </c>
      <c r="F47" s="33" t="s">
        <v>152</v>
      </c>
      <c r="G47" s="34">
        <v>2913</v>
      </c>
      <c r="H47" s="3">
        <v>2931</v>
      </c>
      <c r="I47" s="3">
        <v>2777</v>
      </c>
      <c r="J47" s="48"/>
      <c r="K47" s="48"/>
    </row>
    <row r="48" spans="1:11" x14ac:dyDescent="0.3">
      <c r="A48" s="2" t="s">
        <v>61</v>
      </c>
      <c r="B48" s="34">
        <v>1479</v>
      </c>
      <c r="C48" s="3">
        <v>1770</v>
      </c>
      <c r="D48" s="34">
        <v>1907</v>
      </c>
      <c r="E48" s="34">
        <v>3216</v>
      </c>
      <c r="F48" s="34">
        <v>3347</v>
      </c>
      <c r="G48" s="34">
        <v>2684</v>
      </c>
      <c r="H48" s="3">
        <v>2955</v>
      </c>
      <c r="I48" s="3">
        <v>2613</v>
      </c>
      <c r="J48" s="49"/>
      <c r="K48" s="48"/>
    </row>
    <row r="49" spans="1:11" x14ac:dyDescent="0.3">
      <c r="A49" s="2" t="s">
        <v>62</v>
      </c>
      <c r="B49" s="3"/>
      <c r="C49" s="3"/>
      <c r="D49" s="3"/>
      <c r="E49" s="3"/>
      <c r="F49" s="33"/>
      <c r="G49" s="33"/>
      <c r="H49" s="3"/>
      <c r="I49" s="3"/>
      <c r="J49" s="49"/>
      <c r="K49" s="48"/>
    </row>
    <row r="50" spans="1:11" x14ac:dyDescent="0.3">
      <c r="A50" s="11" t="s">
        <v>63</v>
      </c>
      <c r="B50" s="3" t="s">
        <v>152</v>
      </c>
      <c r="C50" s="3" t="s">
        <v>152</v>
      </c>
      <c r="D50" s="3" t="s">
        <v>152</v>
      </c>
      <c r="E50" s="3" t="s">
        <v>152</v>
      </c>
      <c r="F50" s="33" t="s">
        <v>152</v>
      </c>
      <c r="G50" s="33" t="s">
        <v>152</v>
      </c>
      <c r="H50" s="3">
        <v>0</v>
      </c>
      <c r="I50" s="3">
        <v>0</v>
      </c>
      <c r="J50" s="49"/>
      <c r="K50" s="48"/>
    </row>
    <row r="51" spans="1:11" x14ac:dyDescent="0.3">
      <c r="A51" s="2" t="s">
        <v>64</v>
      </c>
      <c r="B51" s="3"/>
      <c r="C51" s="3"/>
      <c r="D51" s="3"/>
      <c r="E51" s="3"/>
      <c r="F51" s="33"/>
      <c r="G51" s="33"/>
      <c r="H51" s="3"/>
      <c r="I51" s="3"/>
      <c r="J51" s="49"/>
      <c r="K51" s="48"/>
    </row>
    <row r="52" spans="1:11" x14ac:dyDescent="0.3">
      <c r="A52" s="11" t="s">
        <v>65</v>
      </c>
      <c r="B52" s="3"/>
      <c r="C52" s="3"/>
      <c r="D52" s="3"/>
      <c r="E52" s="3"/>
      <c r="F52" s="33"/>
      <c r="G52" s="33"/>
      <c r="H52" s="3"/>
      <c r="I52" s="3"/>
      <c r="J52" s="49"/>
      <c r="K52" s="48"/>
    </row>
    <row r="53" spans="1:11" x14ac:dyDescent="0.3">
      <c r="A53" s="17" t="s">
        <v>66</v>
      </c>
      <c r="B53" s="3" t="s">
        <v>152</v>
      </c>
      <c r="C53" s="3" t="s">
        <v>152</v>
      </c>
      <c r="D53" s="3" t="s">
        <v>152</v>
      </c>
      <c r="E53" s="3" t="s">
        <v>152</v>
      </c>
      <c r="F53" s="33" t="s">
        <v>152</v>
      </c>
      <c r="G53" s="33" t="s">
        <v>152</v>
      </c>
      <c r="H53" s="3"/>
      <c r="I53" s="3"/>
      <c r="J53" s="49"/>
      <c r="K53" s="48"/>
    </row>
    <row r="54" spans="1:11" x14ac:dyDescent="0.3">
      <c r="A54" s="17" t="s">
        <v>67</v>
      </c>
      <c r="B54" s="32">
        <v>3</v>
      </c>
      <c r="C54" s="32">
        <v>3</v>
      </c>
      <c r="D54" s="32">
        <v>3</v>
      </c>
      <c r="E54" s="32">
        <v>3</v>
      </c>
      <c r="F54" s="33">
        <v>3</v>
      </c>
      <c r="G54" s="32">
        <v>3</v>
      </c>
      <c r="H54" s="3">
        <v>3</v>
      </c>
      <c r="I54" s="3">
        <v>3</v>
      </c>
      <c r="J54" s="49"/>
      <c r="K54" s="48"/>
    </row>
    <row r="55" spans="1:11" x14ac:dyDescent="0.3">
      <c r="A55" s="17" t="s">
        <v>68</v>
      </c>
      <c r="B55" s="34">
        <v>6773</v>
      </c>
      <c r="C55" s="34">
        <v>7786</v>
      </c>
      <c r="D55" s="34">
        <v>5710</v>
      </c>
      <c r="E55" s="34">
        <v>6384</v>
      </c>
      <c r="F55" s="34">
        <v>7163</v>
      </c>
      <c r="G55" s="34">
        <v>8299</v>
      </c>
      <c r="H55" s="3">
        <v>9965</v>
      </c>
      <c r="I55" s="3">
        <v>11484</v>
      </c>
      <c r="J55" s="49"/>
      <c r="K55" s="48"/>
    </row>
    <row r="56" spans="1:11" x14ac:dyDescent="0.3">
      <c r="A56" s="17" t="s">
        <v>69</v>
      </c>
      <c r="B56" s="34">
        <v>1246</v>
      </c>
      <c r="C56" s="32">
        <v>318</v>
      </c>
      <c r="D56" s="32">
        <v>-213</v>
      </c>
      <c r="E56" s="32">
        <v>-92</v>
      </c>
      <c r="F56" s="32">
        <v>231</v>
      </c>
      <c r="G56" s="32">
        <v>-56</v>
      </c>
      <c r="H56" s="3">
        <v>-380</v>
      </c>
      <c r="I56" s="3">
        <v>318</v>
      </c>
      <c r="J56" s="49"/>
      <c r="K56" s="48"/>
    </row>
    <row r="57" spans="1:11" x14ac:dyDescent="0.3">
      <c r="A57" s="17" t="s">
        <v>70</v>
      </c>
      <c r="B57" s="34">
        <v>4685</v>
      </c>
      <c r="C57" s="34">
        <v>4151</v>
      </c>
      <c r="D57" s="34">
        <v>6907</v>
      </c>
      <c r="E57" s="34">
        <v>3517</v>
      </c>
      <c r="F57" s="34">
        <v>1643</v>
      </c>
      <c r="G57" s="32">
        <v>-191</v>
      </c>
      <c r="H57" s="3">
        <v>3179</v>
      </c>
      <c r="I57" s="3">
        <v>3476</v>
      </c>
      <c r="J57" s="49"/>
      <c r="K57" s="48"/>
    </row>
    <row r="58" spans="1:11" x14ac:dyDescent="0.3">
      <c r="A58" s="4" t="s">
        <v>71</v>
      </c>
      <c r="B58" s="5">
        <f t="shared" ref="B58:H58" si="9">+SUM(B53:B57)</f>
        <v>12707</v>
      </c>
      <c r="C58" s="5">
        <f t="shared" si="9"/>
        <v>12258</v>
      </c>
      <c r="D58" s="5">
        <f t="shared" si="9"/>
        <v>12407</v>
      </c>
      <c r="E58" s="47">
        <v>9812</v>
      </c>
      <c r="F58" s="5">
        <f t="shared" si="9"/>
        <v>9040</v>
      </c>
      <c r="G58" s="5">
        <f>+SUM(G53:G57)</f>
        <v>8055</v>
      </c>
      <c r="H58" s="5">
        <f t="shared" si="9"/>
        <v>12767</v>
      </c>
      <c r="I58" s="5">
        <f>+SUM(I53:I57)</f>
        <v>15281</v>
      </c>
      <c r="J58" s="50"/>
      <c r="K58" s="48"/>
    </row>
    <row r="59" spans="1:11" ht="15" thickBot="1" x14ac:dyDescent="0.35">
      <c r="A59" s="6" t="s">
        <v>72</v>
      </c>
      <c r="B59" s="7">
        <f t="shared" ref="B59:H59" si="10">+SUM(B45:B50)+B58</f>
        <v>21597</v>
      </c>
      <c r="C59" s="7">
        <f t="shared" si="10"/>
        <v>21396</v>
      </c>
      <c r="D59" s="7">
        <f t="shared" si="10"/>
        <v>23259</v>
      </c>
      <c r="E59" s="7">
        <f t="shared" si="10"/>
        <v>22536</v>
      </c>
      <c r="F59" s="7">
        <f t="shared" si="10"/>
        <v>23717</v>
      </c>
      <c r="G59" s="7">
        <f>+SUM(G45:G50)+G58</f>
        <v>31342</v>
      </c>
      <c r="H59" s="7">
        <f t="shared" si="10"/>
        <v>37740</v>
      </c>
      <c r="I59" s="7">
        <f>+SUM(I45:I50)+I58</f>
        <v>40321</v>
      </c>
      <c r="J59" s="50"/>
      <c r="K59" s="48"/>
    </row>
    <row r="60" spans="1:11" s="12" customFormat="1" ht="15" thickTop="1" x14ac:dyDescent="0.3">
      <c r="A60" s="12" t="s">
        <v>3</v>
      </c>
      <c r="B60" s="13">
        <f t="shared" ref="B60:H60" si="11">+B59-B36</f>
        <v>0</v>
      </c>
      <c r="C60" s="13">
        <f t="shared" si="11"/>
        <v>0</v>
      </c>
      <c r="D60" s="13">
        <f t="shared" si="11"/>
        <v>0</v>
      </c>
      <c r="E60" s="13">
        <f t="shared" si="11"/>
        <v>0</v>
      </c>
      <c r="F60" s="37">
        <f>+F59-F36</f>
        <v>0</v>
      </c>
      <c r="G60" s="37">
        <f t="shared" si="11"/>
        <v>0</v>
      </c>
      <c r="H60" s="37">
        <f t="shared" si="11"/>
        <v>0</v>
      </c>
      <c r="I60" s="37">
        <f>+I59-I36</f>
        <v>0</v>
      </c>
      <c r="J60" s="51"/>
      <c r="K60" s="51"/>
    </row>
    <row r="61" spans="1:11" x14ac:dyDescent="0.3">
      <c r="A61" s="14" t="s">
        <v>1</v>
      </c>
      <c r="B61" s="14"/>
      <c r="C61" s="14"/>
      <c r="D61" s="14"/>
      <c r="E61" s="14"/>
      <c r="F61" s="14"/>
      <c r="G61" s="14"/>
      <c r="H61" s="14"/>
      <c r="I61" s="14"/>
      <c r="J61" s="48"/>
      <c r="K61" s="48"/>
    </row>
    <row r="62" spans="1:11" x14ac:dyDescent="0.3">
      <c r="A62" t="s">
        <v>15</v>
      </c>
      <c r="J62" s="48"/>
      <c r="K62" s="48"/>
    </row>
    <row r="63" spans="1:11" x14ac:dyDescent="0.3">
      <c r="A63" s="1" t="s">
        <v>73</v>
      </c>
      <c r="J63" s="48"/>
      <c r="K63" s="48"/>
    </row>
    <row r="64" spans="1:11" s="1" customFormat="1" x14ac:dyDescent="0.3">
      <c r="A64" s="10" t="s">
        <v>74</v>
      </c>
      <c r="B64" s="35">
        <v>3273</v>
      </c>
      <c r="C64" s="9">
        <v>3760</v>
      </c>
      <c r="D64" s="35">
        <v>4240</v>
      </c>
      <c r="E64" s="35">
        <v>1933</v>
      </c>
      <c r="F64" s="35">
        <v>4029</v>
      </c>
      <c r="G64" s="9">
        <v>2539</v>
      </c>
      <c r="H64" s="9">
        <f>+H12</f>
        <v>5727</v>
      </c>
      <c r="I64" s="9">
        <f>+I12</f>
        <v>6046</v>
      </c>
      <c r="J64" s="49"/>
      <c r="K64" s="52"/>
    </row>
    <row r="65" spans="1:11" s="1" customFormat="1" x14ac:dyDescent="0.3">
      <c r="A65" s="2" t="s">
        <v>75</v>
      </c>
      <c r="B65" s="3"/>
      <c r="C65" s="3"/>
      <c r="D65" s="3"/>
      <c r="E65" s="3"/>
      <c r="F65" s="33"/>
      <c r="G65" s="3"/>
      <c r="H65" s="3"/>
      <c r="I65" s="3"/>
      <c r="J65" s="49"/>
      <c r="K65" s="52"/>
    </row>
    <row r="66" spans="1:11" x14ac:dyDescent="0.3">
      <c r="A66" s="11" t="s">
        <v>76</v>
      </c>
      <c r="B66" s="32">
        <v>606</v>
      </c>
      <c r="C66" s="3">
        <v>649</v>
      </c>
      <c r="D66" s="32">
        <v>706</v>
      </c>
      <c r="E66" s="32">
        <v>747</v>
      </c>
      <c r="F66" s="32">
        <v>705</v>
      </c>
      <c r="G66" s="3">
        <v>721</v>
      </c>
      <c r="H66" s="3">
        <v>744</v>
      </c>
      <c r="I66" s="3">
        <v>717</v>
      </c>
      <c r="J66" s="49"/>
      <c r="K66" s="48"/>
    </row>
    <row r="67" spans="1:11" x14ac:dyDescent="0.3">
      <c r="A67" s="11" t="s">
        <v>77</v>
      </c>
      <c r="B67" s="32">
        <v>-113</v>
      </c>
      <c r="C67" s="3">
        <v>-80</v>
      </c>
      <c r="D67" s="32">
        <v>-273</v>
      </c>
      <c r="E67" s="32">
        <v>647</v>
      </c>
      <c r="F67" s="32">
        <v>34</v>
      </c>
      <c r="G67" s="3">
        <v>-380</v>
      </c>
      <c r="H67" s="3">
        <v>-385</v>
      </c>
      <c r="I67" s="3">
        <v>-650</v>
      </c>
      <c r="J67" s="49"/>
      <c r="K67" s="48"/>
    </row>
    <row r="68" spans="1:11" x14ac:dyDescent="0.3">
      <c r="A68" s="11" t="s">
        <v>78</v>
      </c>
      <c r="B68" s="32">
        <v>191</v>
      </c>
      <c r="C68" s="3">
        <v>236</v>
      </c>
      <c r="D68" s="32">
        <v>215</v>
      </c>
      <c r="E68" s="32">
        <v>218</v>
      </c>
      <c r="F68" s="32">
        <v>325</v>
      </c>
      <c r="G68" s="3">
        <v>429</v>
      </c>
      <c r="H68" s="3">
        <v>611</v>
      </c>
      <c r="I68" s="3">
        <v>638</v>
      </c>
      <c r="J68" s="49"/>
      <c r="K68" s="48"/>
    </row>
    <row r="69" spans="1:11" x14ac:dyDescent="0.3">
      <c r="A69" s="11" t="s">
        <v>79</v>
      </c>
      <c r="B69" s="32">
        <v>43</v>
      </c>
      <c r="C69" s="3">
        <v>13</v>
      </c>
      <c r="D69" s="32">
        <v>10</v>
      </c>
      <c r="E69" s="32">
        <v>27</v>
      </c>
      <c r="F69" s="32">
        <v>15</v>
      </c>
      <c r="G69" s="3">
        <v>398</v>
      </c>
      <c r="H69" s="3">
        <v>53</v>
      </c>
      <c r="I69" s="3">
        <v>123</v>
      </c>
      <c r="J69" s="49"/>
      <c r="K69" s="48"/>
    </row>
    <row r="70" spans="1:11" x14ac:dyDescent="0.3">
      <c r="A70" s="11" t="s">
        <v>80</v>
      </c>
      <c r="B70" s="32">
        <v>424</v>
      </c>
      <c r="C70" s="3">
        <v>98</v>
      </c>
      <c r="D70" s="32">
        <v>-117</v>
      </c>
      <c r="E70" s="32">
        <v>-99</v>
      </c>
      <c r="F70" s="32">
        <v>233</v>
      </c>
      <c r="G70" s="3">
        <v>23</v>
      </c>
      <c r="H70" s="3">
        <v>-138</v>
      </c>
      <c r="I70" s="3">
        <v>-26</v>
      </c>
      <c r="J70" s="49"/>
      <c r="K70" s="48"/>
    </row>
    <row r="71" spans="1:11" x14ac:dyDescent="0.3">
      <c r="A71" s="2" t="s">
        <v>81</v>
      </c>
      <c r="B71" s="3"/>
      <c r="C71" s="3"/>
      <c r="D71" s="3"/>
      <c r="E71" s="3"/>
      <c r="F71" s="33"/>
      <c r="G71" s="3"/>
      <c r="H71" s="3"/>
      <c r="I71" s="3"/>
      <c r="J71" s="49"/>
      <c r="K71" s="48"/>
    </row>
    <row r="72" spans="1:11" x14ac:dyDescent="0.3">
      <c r="A72" s="11" t="s">
        <v>82</v>
      </c>
      <c r="B72" s="32">
        <v>-216</v>
      </c>
      <c r="C72" s="3">
        <v>60</v>
      </c>
      <c r="D72" s="32">
        <v>-426</v>
      </c>
      <c r="E72" s="32">
        <v>187</v>
      </c>
      <c r="F72" s="32">
        <v>-270</v>
      </c>
      <c r="G72" s="3">
        <v>1239</v>
      </c>
      <c r="H72" s="3">
        <v>-1606</v>
      </c>
      <c r="I72" s="3">
        <v>-504</v>
      </c>
      <c r="J72" s="49"/>
      <c r="K72" s="48"/>
    </row>
    <row r="73" spans="1:11" x14ac:dyDescent="0.3">
      <c r="A73" s="11" t="s">
        <v>83</v>
      </c>
      <c r="B73" s="32">
        <v>-621</v>
      </c>
      <c r="C73" s="3">
        <v>-590</v>
      </c>
      <c r="D73" s="32">
        <v>-231</v>
      </c>
      <c r="E73" s="32">
        <v>-255</v>
      </c>
      <c r="F73" s="32">
        <v>-490</v>
      </c>
      <c r="G73" s="3">
        <v>-1854</v>
      </c>
      <c r="H73" s="3">
        <v>507</v>
      </c>
      <c r="I73" s="3">
        <v>-1676</v>
      </c>
      <c r="J73" s="49"/>
      <c r="K73" s="48"/>
    </row>
    <row r="74" spans="1:11" x14ac:dyDescent="0.3">
      <c r="A74" s="11" t="s">
        <v>108</v>
      </c>
      <c r="B74" s="32">
        <v>-144</v>
      </c>
      <c r="C74" s="3">
        <v>-161</v>
      </c>
      <c r="D74" s="32">
        <v>-120</v>
      </c>
      <c r="E74" s="32">
        <v>35</v>
      </c>
      <c r="F74" s="32">
        <v>-203</v>
      </c>
      <c r="G74" s="3">
        <v>-654</v>
      </c>
      <c r="H74" s="3">
        <v>-182</v>
      </c>
      <c r="I74" s="3">
        <v>-845</v>
      </c>
      <c r="J74" s="49"/>
      <c r="K74" s="48"/>
    </row>
    <row r="75" spans="1:11" x14ac:dyDescent="0.3">
      <c r="A75" s="11" t="s">
        <v>107</v>
      </c>
      <c r="B75" s="34">
        <v>1237</v>
      </c>
      <c r="C75" s="3">
        <v>-889</v>
      </c>
      <c r="D75" s="32">
        <v>-364</v>
      </c>
      <c r="E75" s="34">
        <v>1515</v>
      </c>
      <c r="F75" s="34">
        <v>1525</v>
      </c>
      <c r="G75" s="3">
        <v>24</v>
      </c>
      <c r="H75" s="3">
        <v>1326</v>
      </c>
      <c r="I75" s="3">
        <v>1365</v>
      </c>
      <c r="J75" s="49"/>
      <c r="K75" s="48"/>
    </row>
    <row r="76" spans="1:11" x14ac:dyDescent="0.3">
      <c r="A76" s="27" t="s">
        <v>84</v>
      </c>
      <c r="B76" s="28">
        <f t="shared" ref="B76:H76" si="12">+SUM(B64:B75)</f>
        <v>4680</v>
      </c>
      <c r="C76" s="28">
        <f t="shared" si="12"/>
        <v>3096</v>
      </c>
      <c r="D76" s="28">
        <f t="shared" si="12"/>
        <v>3640</v>
      </c>
      <c r="E76" s="28">
        <f t="shared" si="12"/>
        <v>4955</v>
      </c>
      <c r="F76" s="28">
        <f t="shared" si="12"/>
        <v>5903</v>
      </c>
      <c r="G76" s="28">
        <f t="shared" si="12"/>
        <v>2485</v>
      </c>
      <c r="H76" s="28">
        <f t="shared" si="12"/>
        <v>6657</v>
      </c>
      <c r="I76" s="28">
        <f>+SUM(I64:I75)</f>
        <v>5188</v>
      </c>
      <c r="J76" s="50"/>
      <c r="K76" s="48"/>
    </row>
    <row r="77" spans="1:11" x14ac:dyDescent="0.3">
      <c r="A77" s="1" t="s">
        <v>85</v>
      </c>
      <c r="B77" s="3"/>
      <c r="C77" s="3"/>
      <c r="D77" s="3"/>
      <c r="E77" s="3"/>
      <c r="F77" s="3"/>
      <c r="G77" s="3"/>
      <c r="H77" s="3"/>
      <c r="I77" s="3"/>
      <c r="J77" s="50"/>
      <c r="K77" s="48"/>
    </row>
    <row r="78" spans="1:11" x14ac:dyDescent="0.3">
      <c r="A78" s="2" t="s">
        <v>86</v>
      </c>
      <c r="B78" s="34">
        <v>-4936</v>
      </c>
      <c r="C78" s="3">
        <v>-5367</v>
      </c>
      <c r="D78" s="34">
        <v>-5928</v>
      </c>
      <c r="E78" s="34">
        <v>-4783</v>
      </c>
      <c r="F78" s="34">
        <v>-2937</v>
      </c>
      <c r="G78" s="3">
        <v>-2426</v>
      </c>
      <c r="H78" s="3">
        <v>-9961</v>
      </c>
      <c r="I78" s="3">
        <v>-12913</v>
      </c>
      <c r="J78" s="49"/>
      <c r="K78" s="48"/>
    </row>
    <row r="79" spans="1:11" x14ac:dyDescent="0.3">
      <c r="A79" s="2" t="s">
        <v>87</v>
      </c>
      <c r="B79" s="34">
        <v>3655</v>
      </c>
      <c r="C79" s="3">
        <v>2924</v>
      </c>
      <c r="D79" s="34">
        <v>3623</v>
      </c>
      <c r="E79" s="34">
        <v>3613</v>
      </c>
      <c r="F79" s="34">
        <v>1715</v>
      </c>
      <c r="G79" s="3">
        <v>74</v>
      </c>
      <c r="H79" s="3">
        <v>4236</v>
      </c>
      <c r="I79" s="3">
        <v>8199</v>
      </c>
      <c r="J79" s="49"/>
      <c r="K79" s="48"/>
    </row>
    <row r="80" spans="1:11" x14ac:dyDescent="0.3">
      <c r="A80" s="2" t="s">
        <v>88</v>
      </c>
      <c r="B80" s="34">
        <v>2216</v>
      </c>
      <c r="C80" s="3">
        <v>2386</v>
      </c>
      <c r="D80" s="34">
        <v>2423</v>
      </c>
      <c r="E80" s="34">
        <v>2496</v>
      </c>
      <c r="F80" s="34">
        <v>2072</v>
      </c>
      <c r="G80" s="3">
        <v>2379</v>
      </c>
      <c r="H80" s="3">
        <v>2449</v>
      </c>
      <c r="I80" s="3">
        <v>3967</v>
      </c>
      <c r="J80" s="49"/>
      <c r="K80" s="48"/>
    </row>
    <row r="81" spans="1:11" x14ac:dyDescent="0.3">
      <c r="A81" s="2" t="s">
        <v>14</v>
      </c>
      <c r="B81" s="3">
        <v>-960</v>
      </c>
      <c r="C81" s="3">
        <v>-1133</v>
      </c>
      <c r="D81" s="3">
        <v>-1092</v>
      </c>
      <c r="E81" s="34">
        <v>-1028</v>
      </c>
      <c r="F81" s="34">
        <v>-1119</v>
      </c>
      <c r="G81" s="3">
        <v>-1086</v>
      </c>
      <c r="H81" s="3">
        <v>-695</v>
      </c>
      <c r="I81" s="3">
        <v>-758</v>
      </c>
      <c r="J81" s="53"/>
      <c r="K81" s="48"/>
    </row>
    <row r="82" spans="1:11" x14ac:dyDescent="0.3">
      <c r="A82" s="2" t="s">
        <v>89</v>
      </c>
      <c r="B82" s="3">
        <v>-150</v>
      </c>
      <c r="C82" s="3">
        <v>156</v>
      </c>
      <c r="D82" s="3">
        <v>-34</v>
      </c>
      <c r="E82" s="32">
        <v>-22</v>
      </c>
      <c r="F82" s="32">
        <v>5</v>
      </c>
      <c r="G82" s="3">
        <v>31</v>
      </c>
      <c r="H82" s="3">
        <v>171</v>
      </c>
      <c r="I82" s="3">
        <v>-19</v>
      </c>
      <c r="J82" s="49"/>
      <c r="K82" s="48"/>
    </row>
    <row r="83" spans="1:11" x14ac:dyDescent="0.3">
      <c r="A83" s="29" t="s">
        <v>90</v>
      </c>
      <c r="B83" s="28">
        <f t="shared" ref="B83:H83" si="13">+SUM(B78:B82)</f>
        <v>-175</v>
      </c>
      <c r="C83" s="28">
        <f t="shared" si="13"/>
        <v>-1034</v>
      </c>
      <c r="D83" s="28">
        <f t="shared" si="13"/>
        <v>-1008</v>
      </c>
      <c r="E83" s="28">
        <f t="shared" si="13"/>
        <v>276</v>
      </c>
      <c r="F83" s="28">
        <f t="shared" si="13"/>
        <v>-264</v>
      </c>
      <c r="G83" s="28">
        <f t="shared" si="13"/>
        <v>-1028</v>
      </c>
      <c r="H83" s="28">
        <f t="shared" si="13"/>
        <v>-3800</v>
      </c>
      <c r="I83" s="28">
        <f>+SUM(I78:I82)</f>
        <v>-1524</v>
      </c>
      <c r="J83" s="49"/>
      <c r="K83" s="48"/>
    </row>
    <row r="84" spans="1:11" x14ac:dyDescent="0.3">
      <c r="A84" s="1" t="s">
        <v>91</v>
      </c>
      <c r="B84" s="3"/>
      <c r="C84" s="3"/>
      <c r="D84" s="3"/>
      <c r="E84" s="3"/>
      <c r="F84" s="3"/>
      <c r="G84" s="3"/>
      <c r="H84" s="3"/>
      <c r="I84" s="3"/>
      <c r="J84" s="49"/>
      <c r="K84" s="48"/>
    </row>
    <row r="85" spans="1:11" x14ac:dyDescent="0.3">
      <c r="A85" s="2" t="s">
        <v>92</v>
      </c>
      <c r="B85" s="3">
        <v>-7</v>
      </c>
      <c r="C85" s="3">
        <f>981-106</f>
        <v>875</v>
      </c>
      <c r="D85" s="3">
        <f>1482-44</f>
        <v>1438</v>
      </c>
      <c r="E85" s="3" t="s">
        <v>152</v>
      </c>
      <c r="F85" s="3" t="s">
        <v>152</v>
      </c>
      <c r="G85" s="3">
        <v>6134</v>
      </c>
      <c r="H85" s="3">
        <v>0</v>
      </c>
      <c r="I85" s="3">
        <v>0</v>
      </c>
      <c r="J85" s="49"/>
      <c r="K85" s="48"/>
    </row>
    <row r="86" spans="1:11" x14ac:dyDescent="0.3">
      <c r="A86" s="2" t="s">
        <v>93</v>
      </c>
      <c r="B86" s="3">
        <v>-63</v>
      </c>
      <c r="C86">
        <v>-67</v>
      </c>
      <c r="D86">
        <v>327</v>
      </c>
      <c r="E86" s="32">
        <v>13</v>
      </c>
      <c r="F86" s="32">
        <v>-325</v>
      </c>
      <c r="G86" s="3">
        <v>49</v>
      </c>
      <c r="H86" s="3">
        <v>-52</v>
      </c>
      <c r="I86" s="3">
        <v>15</v>
      </c>
      <c r="J86" s="49"/>
      <c r="K86" s="48"/>
    </row>
    <row r="87" spans="1:11" x14ac:dyDescent="0.3">
      <c r="A87" s="2" t="s">
        <v>94</v>
      </c>
      <c r="B87" s="3"/>
      <c r="C87" s="3"/>
      <c r="D87" s="3"/>
      <c r="H87" s="3">
        <v>-197</v>
      </c>
      <c r="I87" s="3">
        <v>0</v>
      </c>
      <c r="J87" s="49"/>
      <c r="K87" s="48"/>
    </row>
    <row r="88" spans="1:11" x14ac:dyDescent="0.3">
      <c r="A88" s="2" t="s">
        <v>95</v>
      </c>
      <c r="B88" s="3">
        <v>514</v>
      </c>
      <c r="C88" s="3">
        <v>507</v>
      </c>
      <c r="D88" s="3">
        <v>489</v>
      </c>
      <c r="E88" s="32">
        <v>733</v>
      </c>
      <c r="F88" s="32">
        <v>700</v>
      </c>
      <c r="G88" s="3">
        <v>885</v>
      </c>
      <c r="H88" s="3">
        <v>1172</v>
      </c>
      <c r="I88" s="3">
        <v>1151</v>
      </c>
      <c r="J88" s="49"/>
      <c r="K88" s="48"/>
    </row>
    <row r="89" spans="1:11" x14ac:dyDescent="0.3">
      <c r="A89" s="2" t="s">
        <v>16</v>
      </c>
      <c r="B89" s="3">
        <v>-2534</v>
      </c>
      <c r="C89" s="3">
        <v>-3238</v>
      </c>
      <c r="D89" s="3">
        <v>-3223</v>
      </c>
      <c r="E89" s="34">
        <v>-4254</v>
      </c>
      <c r="F89" s="34">
        <v>-4286</v>
      </c>
      <c r="G89" s="3">
        <v>-3067</v>
      </c>
      <c r="H89" s="3">
        <v>-608</v>
      </c>
      <c r="I89" s="3">
        <v>-4014</v>
      </c>
      <c r="J89" s="49"/>
      <c r="K89" s="48"/>
    </row>
    <row r="90" spans="1:11" x14ac:dyDescent="0.3">
      <c r="A90" s="2" t="s">
        <v>96</v>
      </c>
      <c r="B90" s="3">
        <v>-899</v>
      </c>
      <c r="C90" s="3">
        <v>-1022</v>
      </c>
      <c r="D90" s="3">
        <v>-1133</v>
      </c>
      <c r="E90" s="34">
        <v>-1243</v>
      </c>
      <c r="F90" s="34">
        <v>-1332</v>
      </c>
      <c r="G90" s="3">
        <v>-1452</v>
      </c>
      <c r="H90" s="3">
        <v>-1638</v>
      </c>
      <c r="I90" s="3">
        <v>-1837</v>
      </c>
      <c r="J90" s="49"/>
      <c r="K90" s="48"/>
    </row>
    <row r="91" spans="1:11" x14ac:dyDescent="0.3">
      <c r="A91" s="2" t="s">
        <v>97</v>
      </c>
      <c r="B91" s="3">
        <v>199</v>
      </c>
      <c r="C91" s="3">
        <v>274</v>
      </c>
      <c r="D91" s="3">
        <v>160</v>
      </c>
      <c r="E91" s="32">
        <v>-84</v>
      </c>
      <c r="F91" s="32">
        <v>-50</v>
      </c>
      <c r="G91" s="3">
        <v>-58</v>
      </c>
      <c r="H91" s="3">
        <v>-136</v>
      </c>
      <c r="I91" s="3">
        <v>-151</v>
      </c>
      <c r="J91" s="49"/>
      <c r="K91" s="48"/>
    </row>
    <row r="92" spans="1:11" x14ac:dyDescent="0.3">
      <c r="A92" s="29" t="s">
        <v>98</v>
      </c>
      <c r="B92" s="28">
        <f>+SUM(B85:B91)</f>
        <v>-2790</v>
      </c>
      <c r="C92" s="28">
        <f>+SUM(C85:C91)</f>
        <v>-2671</v>
      </c>
      <c r="D92" s="28">
        <f>+SUM(D85:D91)</f>
        <v>-1942</v>
      </c>
      <c r="E92" s="28">
        <f>+SUM(E85:E91)</f>
        <v>-4835</v>
      </c>
      <c r="F92" s="28">
        <f>+SUM(F85:F91)</f>
        <v>-5293</v>
      </c>
      <c r="G92" s="28">
        <f>+SUM(G85:G91)</f>
        <v>2491</v>
      </c>
      <c r="H92" s="28">
        <f t="shared" ref="B92:H92" si="14">+SUM(H85:H91)</f>
        <v>-1459</v>
      </c>
      <c r="I92" s="28">
        <f>+SUM(I85:I91)</f>
        <v>-4836</v>
      </c>
      <c r="J92" s="49"/>
      <c r="K92" s="48"/>
    </row>
    <row r="93" spans="1:11" x14ac:dyDescent="0.3">
      <c r="A93" s="2" t="s">
        <v>99</v>
      </c>
      <c r="B93" s="3">
        <v>-83</v>
      </c>
      <c r="C93" s="3">
        <v>-105</v>
      </c>
      <c r="D93" s="3">
        <v>-20</v>
      </c>
      <c r="E93" s="3">
        <v>45</v>
      </c>
      <c r="F93" s="3">
        <v>-129</v>
      </c>
      <c r="G93" s="3">
        <v>-66</v>
      </c>
      <c r="H93" s="3">
        <v>143</v>
      </c>
      <c r="I93" s="3">
        <v>-143</v>
      </c>
      <c r="J93" s="49"/>
      <c r="K93" s="48"/>
    </row>
    <row r="94" spans="1:11" x14ac:dyDescent="0.3">
      <c r="A94" s="29" t="s">
        <v>100</v>
      </c>
      <c r="B94" s="28">
        <f t="shared" ref="B94:H94" si="15">+B76+B83+B92+B93</f>
        <v>1632</v>
      </c>
      <c r="C94" s="28">
        <f t="shared" si="15"/>
        <v>-714</v>
      </c>
      <c r="D94" s="28">
        <f t="shared" si="15"/>
        <v>670</v>
      </c>
      <c r="E94" s="28">
        <f t="shared" si="15"/>
        <v>441</v>
      </c>
      <c r="F94" s="28">
        <f t="shared" si="15"/>
        <v>217</v>
      </c>
      <c r="G94" s="28">
        <f t="shared" si="15"/>
        <v>3882</v>
      </c>
      <c r="H94" s="28">
        <f t="shared" si="15"/>
        <v>1541</v>
      </c>
      <c r="I94" s="28">
        <f>+I76+I83+I92+I93</f>
        <v>-1315</v>
      </c>
      <c r="J94" s="49"/>
      <c r="K94" s="48"/>
    </row>
    <row r="95" spans="1:11" x14ac:dyDescent="0.3">
      <c r="A95" t="s">
        <v>101</v>
      </c>
      <c r="B95" s="3">
        <v>2220</v>
      </c>
      <c r="C95" s="3">
        <v>3852</v>
      </c>
      <c r="D95" s="3">
        <v>3138</v>
      </c>
      <c r="E95" s="3">
        <v>3808</v>
      </c>
      <c r="F95" s="3">
        <v>4249</v>
      </c>
      <c r="G95" s="3">
        <v>4466</v>
      </c>
      <c r="H95" s="3">
        <v>8348</v>
      </c>
      <c r="I95" s="3">
        <f>+H96</f>
        <v>9889</v>
      </c>
      <c r="J95" s="49"/>
      <c r="K95" s="48"/>
    </row>
    <row r="96" spans="1:11" ht="15" thickBot="1" x14ac:dyDescent="0.35">
      <c r="A96" s="6" t="s">
        <v>102</v>
      </c>
      <c r="B96" s="7">
        <f t="shared" ref="B96" si="16">+B94+B95</f>
        <v>3852</v>
      </c>
      <c r="C96" s="7">
        <f t="shared" ref="C96" si="17">+C94+C95</f>
        <v>3138</v>
      </c>
      <c r="D96" s="7">
        <f t="shared" ref="D96" si="18">+D94+D95</f>
        <v>3808</v>
      </c>
      <c r="E96" s="7">
        <f t="shared" ref="E96:G96" si="19">+E94+E95</f>
        <v>4249</v>
      </c>
      <c r="F96" s="7">
        <f t="shared" si="19"/>
        <v>4466</v>
      </c>
      <c r="G96" s="7">
        <f t="shared" si="19"/>
        <v>8348</v>
      </c>
      <c r="H96" s="7">
        <f>+H94+H95</f>
        <v>9889</v>
      </c>
      <c r="I96" s="7">
        <f>+I94+I95</f>
        <v>8574</v>
      </c>
      <c r="J96" s="49"/>
      <c r="K96" s="48"/>
    </row>
    <row r="97" spans="1:11" s="12" customFormat="1" ht="15" thickTop="1" x14ac:dyDescent="0.3">
      <c r="A97" s="12" t="s">
        <v>19</v>
      </c>
      <c r="B97" s="13">
        <f t="shared" ref="B97:H97" si="20">+B96-B25</f>
        <v>0</v>
      </c>
      <c r="C97" s="13">
        <f t="shared" si="20"/>
        <v>0</v>
      </c>
      <c r="D97" s="13">
        <f t="shared" si="20"/>
        <v>0</v>
      </c>
      <c r="E97" s="13">
        <f>+E96-E25</f>
        <v>0</v>
      </c>
      <c r="F97" s="37">
        <f>+F96-F25</f>
        <v>0</v>
      </c>
      <c r="G97" s="37">
        <f t="shared" si="20"/>
        <v>0</v>
      </c>
      <c r="H97" s="37">
        <f t="shared" si="20"/>
        <v>0</v>
      </c>
      <c r="I97" s="37">
        <f>+I96-I25</f>
        <v>0</v>
      </c>
      <c r="J97" s="49"/>
      <c r="K97" s="51"/>
    </row>
    <row r="98" spans="1:11" x14ac:dyDescent="0.3">
      <c r="A98" t="s">
        <v>103</v>
      </c>
      <c r="B98" s="3"/>
      <c r="C98" s="3"/>
      <c r="D98" s="3"/>
      <c r="E98" s="3"/>
      <c r="F98" s="3"/>
      <c r="G98" s="3"/>
      <c r="H98" s="3"/>
      <c r="I98" s="3"/>
      <c r="J98" s="49"/>
      <c r="K98" s="48"/>
    </row>
    <row r="99" spans="1:11" x14ac:dyDescent="0.3">
      <c r="A99" s="2" t="s">
        <v>17</v>
      </c>
      <c r="B99" s="3"/>
      <c r="C99" s="3"/>
      <c r="D99" s="3"/>
      <c r="E99" s="3"/>
      <c r="F99" s="3"/>
      <c r="G99" s="3"/>
      <c r="H99" s="3"/>
      <c r="I99" s="3"/>
      <c r="J99" s="49"/>
      <c r="K99" s="48"/>
    </row>
    <row r="100" spans="1:11" x14ac:dyDescent="0.3">
      <c r="A100" s="11" t="s">
        <v>104</v>
      </c>
      <c r="B100" s="32">
        <v>53</v>
      </c>
      <c r="C100" s="3">
        <v>70</v>
      </c>
      <c r="D100" s="32">
        <v>98</v>
      </c>
      <c r="E100" s="32">
        <v>125</v>
      </c>
      <c r="F100" s="32">
        <v>153</v>
      </c>
      <c r="G100" s="3">
        <v>140</v>
      </c>
      <c r="H100" s="3">
        <v>293</v>
      </c>
      <c r="I100" s="3">
        <v>290</v>
      </c>
      <c r="J100" s="49"/>
      <c r="K100" s="48"/>
    </row>
    <row r="101" spans="1:11" x14ac:dyDescent="0.3">
      <c r="A101" s="11" t="s">
        <v>18</v>
      </c>
      <c r="B101" s="34">
        <v>1262</v>
      </c>
      <c r="C101" s="3">
        <v>748</v>
      </c>
      <c r="D101" s="32">
        <v>703</v>
      </c>
      <c r="E101" s="32">
        <v>529</v>
      </c>
      <c r="F101" s="32">
        <v>757</v>
      </c>
      <c r="G101" s="3">
        <v>1028</v>
      </c>
      <c r="H101" s="3">
        <v>1177</v>
      </c>
      <c r="I101" s="3">
        <v>1231</v>
      </c>
      <c r="J101" s="49"/>
      <c r="K101" s="48"/>
    </row>
    <row r="102" spans="1:11" x14ac:dyDescent="0.3">
      <c r="A102" s="11" t="s">
        <v>105</v>
      </c>
      <c r="B102" s="32">
        <v>206</v>
      </c>
      <c r="C102" s="3">
        <v>252</v>
      </c>
      <c r="D102" s="32">
        <v>266</v>
      </c>
      <c r="E102" s="32">
        <v>294</v>
      </c>
      <c r="F102" s="32">
        <v>160</v>
      </c>
      <c r="G102" s="3">
        <v>121</v>
      </c>
      <c r="H102" s="3">
        <v>179</v>
      </c>
      <c r="I102" s="3">
        <v>160</v>
      </c>
      <c r="J102" s="49"/>
      <c r="K102" s="48"/>
    </row>
    <row r="103" spans="1:11" x14ac:dyDescent="0.3">
      <c r="A103" s="11" t="s">
        <v>106</v>
      </c>
      <c r="B103" s="32">
        <v>240</v>
      </c>
      <c r="C103" s="3">
        <v>271</v>
      </c>
      <c r="D103" s="32">
        <v>300</v>
      </c>
      <c r="E103" s="32">
        <v>320</v>
      </c>
      <c r="F103" s="32">
        <v>347</v>
      </c>
      <c r="G103" s="3">
        <v>385</v>
      </c>
      <c r="H103" s="3">
        <v>438</v>
      </c>
      <c r="I103" s="3">
        <v>480</v>
      </c>
      <c r="J103" s="49"/>
      <c r="K103" s="48"/>
    </row>
    <row r="104" spans="1:11" x14ac:dyDescent="0.3">
      <c r="J104" s="48"/>
      <c r="K104" s="48"/>
    </row>
    <row r="105" spans="1:11" x14ac:dyDescent="0.3">
      <c r="A105" s="14" t="s">
        <v>109</v>
      </c>
      <c r="B105" s="14"/>
      <c r="C105" s="14"/>
      <c r="D105" s="14"/>
      <c r="E105" s="14"/>
      <c r="F105" s="14"/>
      <c r="G105" s="14"/>
      <c r="H105" s="14"/>
      <c r="I105" s="14"/>
      <c r="J105" s="48"/>
      <c r="K105" s="48"/>
    </row>
    <row r="106" spans="1:11" x14ac:dyDescent="0.3">
      <c r="A106" s="30" t="s">
        <v>119</v>
      </c>
      <c r="B106" s="3"/>
      <c r="C106" s="3"/>
      <c r="D106" s="3"/>
      <c r="E106" s="3"/>
      <c r="F106" s="3"/>
      <c r="G106" s="3"/>
      <c r="H106" s="3"/>
      <c r="I106" s="3"/>
      <c r="J106" s="48"/>
      <c r="K106" s="48"/>
    </row>
    <row r="107" spans="1:11" x14ac:dyDescent="0.3">
      <c r="A107" s="2" t="s">
        <v>110</v>
      </c>
      <c r="B107" s="3">
        <f>SUM(B108:B110)</f>
        <v>13740</v>
      </c>
      <c r="C107" s="3">
        <v>14764</v>
      </c>
      <c r="D107" s="3">
        <v>15216</v>
      </c>
      <c r="E107" s="3">
        <v>14855</v>
      </c>
      <c r="F107" s="3">
        <f t="shared" ref="B107:H107" si="21">+SUM(F108:F110)</f>
        <v>15902</v>
      </c>
      <c r="G107" s="3">
        <f t="shared" si="21"/>
        <v>14484</v>
      </c>
      <c r="H107" s="3">
        <f t="shared" si="21"/>
        <v>17179</v>
      </c>
      <c r="I107" s="3">
        <f>+SUM(I108:I110)</f>
        <v>18353</v>
      </c>
      <c r="J107" s="48"/>
      <c r="K107" s="48"/>
    </row>
    <row r="108" spans="1:11" x14ac:dyDescent="0.3">
      <c r="A108" s="11" t="s">
        <v>123</v>
      </c>
      <c r="B108" s="40">
        <v>8506</v>
      </c>
      <c r="C108">
        <v>9684</v>
      </c>
      <c r="D108">
        <v>9684</v>
      </c>
      <c r="E108">
        <v>9322</v>
      </c>
      <c r="F108" s="40">
        <v>10045</v>
      </c>
      <c r="G108" s="8">
        <v>9329</v>
      </c>
      <c r="H108" s="8">
        <v>11644</v>
      </c>
      <c r="I108" s="8">
        <v>12228</v>
      </c>
      <c r="J108" s="48"/>
      <c r="K108" s="48"/>
    </row>
    <row r="109" spans="1:11" x14ac:dyDescent="0.3">
      <c r="A109" s="11" t="s">
        <v>124</v>
      </c>
      <c r="B109" s="40">
        <v>4410</v>
      </c>
      <c r="C109">
        <v>4886</v>
      </c>
      <c r="D109">
        <v>4886</v>
      </c>
      <c r="E109">
        <v>4938</v>
      </c>
      <c r="F109" s="8">
        <v>5260</v>
      </c>
      <c r="G109" s="8">
        <v>4639</v>
      </c>
      <c r="H109" s="8">
        <v>5028</v>
      </c>
      <c r="I109" s="8">
        <v>5492</v>
      </c>
    </row>
    <row r="110" spans="1:11" x14ac:dyDescent="0.3">
      <c r="A110" s="11" t="s">
        <v>125</v>
      </c>
      <c r="B110" s="40">
        <v>824</v>
      </c>
      <c r="C110">
        <v>646</v>
      </c>
      <c r="D110">
        <v>646</v>
      </c>
      <c r="E110">
        <v>595</v>
      </c>
      <c r="F110" s="31">
        <v>597</v>
      </c>
      <c r="G110" s="31">
        <v>516</v>
      </c>
      <c r="H110">
        <v>507</v>
      </c>
      <c r="I110">
        <v>633</v>
      </c>
    </row>
    <row r="111" spans="1:11" x14ac:dyDescent="0.3">
      <c r="A111" s="2" t="s">
        <v>392</v>
      </c>
      <c r="B111" s="3">
        <f>SUM(B112:B114)</f>
        <v>7126</v>
      </c>
      <c r="C111" s="3">
        <f>5884+1431</f>
        <v>7315</v>
      </c>
      <c r="D111" s="3">
        <f>6211+1487</f>
        <v>7698</v>
      </c>
      <c r="E111" s="3">
        <v>9242</v>
      </c>
      <c r="F111" s="3">
        <f t="shared" ref="F111:G111" si="22">+SUM(F112:F114)</f>
        <v>9812</v>
      </c>
      <c r="G111" s="3">
        <f t="shared" si="22"/>
        <v>9347</v>
      </c>
      <c r="H111" s="3">
        <f t="shared" ref="H111" si="23">+SUM(H112:H114)</f>
        <v>11456</v>
      </c>
      <c r="I111" s="3">
        <f>+SUM(I112:I114)</f>
        <v>12479</v>
      </c>
    </row>
    <row r="112" spans="1:11" x14ac:dyDescent="0.3">
      <c r="A112" s="11" t="s">
        <v>123</v>
      </c>
      <c r="B112" s="40">
        <f>3876+827</f>
        <v>4703</v>
      </c>
      <c r="C112">
        <f>3985+882</f>
        <v>4867</v>
      </c>
      <c r="D112">
        <f>4068+927</f>
        <v>4995</v>
      </c>
      <c r="E112">
        <v>5875</v>
      </c>
      <c r="F112" s="8">
        <v>6293</v>
      </c>
      <c r="G112" s="8">
        <v>5892</v>
      </c>
      <c r="H112" s="8">
        <v>6970</v>
      </c>
      <c r="I112" s="8">
        <v>7388</v>
      </c>
    </row>
    <row r="113" spans="1:9" x14ac:dyDescent="0.3">
      <c r="A113" s="11" t="s">
        <v>124</v>
      </c>
      <c r="B113" s="40">
        <f>499+1552</f>
        <v>2051</v>
      </c>
      <c r="C113">
        <f>463+1628</f>
        <v>2091</v>
      </c>
      <c r="D113">
        <f>1868+471</f>
        <v>2339</v>
      </c>
      <c r="E113">
        <v>2940</v>
      </c>
      <c r="F113" s="8">
        <v>3087</v>
      </c>
      <c r="G113" s="8">
        <v>3053</v>
      </c>
      <c r="H113" s="8">
        <v>3996</v>
      </c>
      <c r="I113" s="8">
        <v>4527</v>
      </c>
    </row>
    <row r="114" spans="1:9" x14ac:dyDescent="0.3">
      <c r="A114" s="11" t="s">
        <v>125</v>
      </c>
      <c r="B114" s="40">
        <f>277+95</f>
        <v>372</v>
      </c>
      <c r="C114">
        <f>271+86</f>
        <v>357</v>
      </c>
      <c r="D114">
        <f>275+89</f>
        <v>364</v>
      </c>
      <c r="E114">
        <v>427</v>
      </c>
      <c r="F114" s="31">
        <v>432</v>
      </c>
      <c r="G114" s="31">
        <v>402</v>
      </c>
      <c r="H114">
        <v>490</v>
      </c>
      <c r="I114">
        <v>564</v>
      </c>
    </row>
    <row r="115" spans="1:9" x14ac:dyDescent="0.3">
      <c r="A115" s="2" t="s">
        <v>112</v>
      </c>
      <c r="B115" s="40">
        <f>SUM(B116:B118)</f>
        <v>3067</v>
      </c>
      <c r="C115" s="3">
        <v>3785</v>
      </c>
      <c r="D115" s="3">
        <v>4237</v>
      </c>
      <c r="E115" s="3">
        <v>5134</v>
      </c>
      <c r="F115" s="3">
        <f t="shared" ref="F115" si="24">+SUM(F116:F118)</f>
        <v>6208</v>
      </c>
      <c r="G115" s="3">
        <f t="shared" ref="G115" si="25">+SUM(G116:G118)</f>
        <v>6679</v>
      </c>
      <c r="H115" s="3">
        <f t="shared" ref="H115" si="26">+SUM(H116:H118)</f>
        <v>8290</v>
      </c>
      <c r="I115" s="3">
        <f>+SUM(I116:I118)</f>
        <v>7547</v>
      </c>
    </row>
    <row r="116" spans="1:9" x14ac:dyDescent="0.3">
      <c r="A116" s="11" t="s">
        <v>123</v>
      </c>
      <c r="B116" s="3">
        <v>2016</v>
      </c>
      <c r="C116">
        <v>2599</v>
      </c>
      <c r="D116">
        <v>2920</v>
      </c>
      <c r="E116">
        <v>3496</v>
      </c>
      <c r="F116" s="8">
        <v>4262</v>
      </c>
      <c r="G116" s="8">
        <v>4635</v>
      </c>
      <c r="H116" s="8">
        <v>5748</v>
      </c>
      <c r="I116" s="8">
        <v>5416</v>
      </c>
    </row>
    <row r="117" spans="1:9" x14ac:dyDescent="0.3">
      <c r="A117" s="11" t="s">
        <v>124</v>
      </c>
      <c r="B117" s="40">
        <v>925</v>
      </c>
      <c r="C117">
        <v>1055</v>
      </c>
      <c r="D117">
        <v>1188</v>
      </c>
      <c r="E117">
        <v>1508</v>
      </c>
      <c r="F117" s="8">
        <v>1808</v>
      </c>
      <c r="G117" s="8">
        <v>1896</v>
      </c>
      <c r="H117" s="8">
        <v>2347</v>
      </c>
      <c r="I117" s="8">
        <v>1938</v>
      </c>
    </row>
    <row r="118" spans="1:9" x14ac:dyDescent="0.3">
      <c r="A118" s="11" t="s">
        <v>125</v>
      </c>
      <c r="B118" s="40">
        <v>126</v>
      </c>
      <c r="C118">
        <v>131</v>
      </c>
      <c r="D118">
        <v>129</v>
      </c>
      <c r="E118">
        <v>130</v>
      </c>
      <c r="F118" s="31">
        <v>138</v>
      </c>
      <c r="G118" s="31">
        <v>148</v>
      </c>
      <c r="H118">
        <v>195</v>
      </c>
      <c r="I118">
        <v>193</v>
      </c>
    </row>
    <row r="119" spans="1:9" x14ac:dyDescent="0.3">
      <c r="A119" s="2" t="s">
        <v>393</v>
      </c>
      <c r="B119" s="3">
        <f>SUM(B120:B122)</f>
        <v>4653</v>
      </c>
      <c r="C119" s="3">
        <f>869+3701</f>
        <v>4570</v>
      </c>
      <c r="D119" s="3">
        <f>1014+3995</f>
        <v>5009</v>
      </c>
      <c r="E119" s="3">
        <v>5166</v>
      </c>
      <c r="F119" s="3">
        <f t="shared" ref="F119:G119" si="27">+SUM(F120:F122)</f>
        <v>5254</v>
      </c>
      <c r="G119" s="3">
        <f t="shared" si="27"/>
        <v>5028</v>
      </c>
      <c r="H119" s="3">
        <f t="shared" ref="H119" si="28">+SUM(H120:H122)</f>
        <v>5343</v>
      </c>
      <c r="I119" s="3">
        <f>+SUM(I120:I122)</f>
        <v>5955</v>
      </c>
    </row>
    <row r="120" spans="1:9" x14ac:dyDescent="0.3">
      <c r="A120" s="11" t="s">
        <v>123</v>
      </c>
      <c r="B120" s="40">
        <f>2641+452</f>
        <v>3093</v>
      </c>
      <c r="C120">
        <f>2536+570</f>
        <v>3106</v>
      </c>
      <c r="D120">
        <f>666+2816</f>
        <v>3482</v>
      </c>
      <c r="E120">
        <v>3575</v>
      </c>
      <c r="F120" s="8">
        <v>3622</v>
      </c>
      <c r="G120" s="8">
        <v>3449</v>
      </c>
      <c r="H120" s="8">
        <v>3659</v>
      </c>
      <c r="I120" s="8">
        <v>4111</v>
      </c>
    </row>
    <row r="121" spans="1:9" x14ac:dyDescent="0.3">
      <c r="A121" s="11" t="s">
        <v>124</v>
      </c>
      <c r="B121" s="40">
        <f>230+1021</f>
        <v>1251</v>
      </c>
      <c r="C121">
        <f>228+947</f>
        <v>1175</v>
      </c>
      <c r="D121">
        <f>966+275</f>
        <v>1241</v>
      </c>
      <c r="E121">
        <v>1347</v>
      </c>
      <c r="F121" s="8">
        <v>1395</v>
      </c>
      <c r="G121" s="8">
        <v>1365</v>
      </c>
      <c r="H121" s="8">
        <v>1494</v>
      </c>
      <c r="I121" s="8">
        <v>1610</v>
      </c>
    </row>
    <row r="122" spans="1:9" x14ac:dyDescent="0.3">
      <c r="A122" s="11" t="s">
        <v>125</v>
      </c>
      <c r="B122" s="40">
        <f>236+73</f>
        <v>309</v>
      </c>
      <c r="C122">
        <f>218+71</f>
        <v>289</v>
      </c>
      <c r="D122">
        <f>73+213</f>
        <v>286</v>
      </c>
      <c r="E122">
        <v>244</v>
      </c>
      <c r="F122" s="31">
        <v>237</v>
      </c>
      <c r="G122" s="31">
        <v>214</v>
      </c>
      <c r="H122">
        <v>190</v>
      </c>
      <c r="I122">
        <v>234</v>
      </c>
    </row>
    <row r="123" spans="1:9" x14ac:dyDescent="0.3">
      <c r="A123" s="2" t="s">
        <v>117</v>
      </c>
      <c r="B123" s="3">
        <v>115</v>
      </c>
      <c r="C123" s="3">
        <v>73</v>
      </c>
      <c r="D123" s="3">
        <v>73</v>
      </c>
      <c r="E123" s="3">
        <v>88</v>
      </c>
      <c r="F123" s="3">
        <v>42</v>
      </c>
      <c r="G123" s="36">
        <v>30</v>
      </c>
      <c r="H123" s="3">
        <v>25</v>
      </c>
      <c r="I123" s="3">
        <v>102</v>
      </c>
    </row>
    <row r="124" spans="1:9" x14ac:dyDescent="0.3">
      <c r="A124" s="4" t="s">
        <v>113</v>
      </c>
      <c r="B124" s="5">
        <f>+B107+B111+B115+B119+B123</f>
        <v>28701</v>
      </c>
      <c r="C124" s="5">
        <f t="shared" ref="B124:I124" si="29">+C107+C111+C115+C119+C123</f>
        <v>30507</v>
      </c>
      <c r="D124" s="5">
        <f t="shared" si="29"/>
        <v>32233</v>
      </c>
      <c r="E124" s="5">
        <f t="shared" si="29"/>
        <v>34485</v>
      </c>
      <c r="F124" s="5">
        <f t="shared" si="29"/>
        <v>37218</v>
      </c>
      <c r="G124" s="5">
        <f t="shared" si="29"/>
        <v>35568</v>
      </c>
      <c r="H124" s="5">
        <f t="shared" si="29"/>
        <v>42293</v>
      </c>
      <c r="I124" s="5">
        <f t="shared" si="29"/>
        <v>44436</v>
      </c>
    </row>
    <row r="125" spans="1:9" x14ac:dyDescent="0.3">
      <c r="A125" s="2" t="s">
        <v>114</v>
      </c>
      <c r="B125" s="3">
        <v>1982</v>
      </c>
      <c r="C125" s="3">
        <v>1955</v>
      </c>
      <c r="D125" s="3">
        <v>2042</v>
      </c>
      <c r="E125" s="3">
        <v>1886</v>
      </c>
      <c r="F125" s="3">
        <v>1906</v>
      </c>
      <c r="G125" s="3">
        <v>1846</v>
      </c>
      <c r="H125" s="3">
        <v>2205</v>
      </c>
      <c r="I125" s="3">
        <v>2346</v>
      </c>
    </row>
    <row r="126" spans="1:9" x14ac:dyDescent="0.3">
      <c r="A126" s="2" t="s">
        <v>118</v>
      </c>
      <c r="B126" s="3">
        <v>-82</v>
      </c>
      <c r="C126" s="3">
        <v>-86</v>
      </c>
      <c r="D126" s="3">
        <v>75</v>
      </c>
      <c r="E126" s="3">
        <v>26</v>
      </c>
      <c r="F126" s="3">
        <v>-7</v>
      </c>
      <c r="G126" s="3">
        <v>-11</v>
      </c>
      <c r="H126" s="3">
        <v>40</v>
      </c>
      <c r="I126" s="3">
        <v>-72</v>
      </c>
    </row>
    <row r="127" spans="1:9" ht="15" thickBot="1" x14ac:dyDescent="0.35">
      <c r="A127" s="6" t="s">
        <v>115</v>
      </c>
      <c r="B127" s="7">
        <f t="shared" ref="B127:H127" si="30">+SUM(B124:B126)</f>
        <v>30601</v>
      </c>
      <c r="C127" s="7">
        <f t="shared" si="30"/>
        <v>32376</v>
      </c>
      <c r="D127" s="7">
        <f t="shared" si="30"/>
        <v>34350</v>
      </c>
      <c r="E127" s="7">
        <f t="shared" si="30"/>
        <v>36397</v>
      </c>
      <c r="F127" s="7">
        <f t="shared" si="30"/>
        <v>39117</v>
      </c>
      <c r="G127" s="7">
        <f t="shared" si="30"/>
        <v>37403</v>
      </c>
      <c r="H127" s="7">
        <f t="shared" si="30"/>
        <v>44538</v>
      </c>
      <c r="I127" s="7">
        <f>+SUM(I124:I126)</f>
        <v>46710</v>
      </c>
    </row>
    <row r="128" spans="1:9" s="12" customFormat="1" ht="15" thickTop="1" x14ac:dyDescent="0.3">
      <c r="A128" s="12" t="s">
        <v>121</v>
      </c>
      <c r="B128" s="13">
        <f t="shared" ref="B128:I128" si="31">+B127-B2</f>
        <v>0</v>
      </c>
      <c r="C128" s="13">
        <f t="shared" si="31"/>
        <v>0</v>
      </c>
      <c r="D128" s="13">
        <f t="shared" si="31"/>
        <v>0</v>
      </c>
      <c r="E128" s="13">
        <f t="shared" si="31"/>
        <v>0</v>
      </c>
      <c r="F128" s="13">
        <f t="shared" si="31"/>
        <v>0</v>
      </c>
      <c r="G128" s="13">
        <f t="shared" si="31"/>
        <v>0</v>
      </c>
      <c r="H128" s="13">
        <f>+H127-H2</f>
        <v>0</v>
      </c>
      <c r="I128" s="13">
        <f t="shared" si="31"/>
        <v>0</v>
      </c>
    </row>
    <row r="129" spans="1:9" x14ac:dyDescent="0.3">
      <c r="A129" s="1" t="s">
        <v>120</v>
      </c>
    </row>
    <row r="130" spans="1:9" x14ac:dyDescent="0.3">
      <c r="A130" s="2" t="s">
        <v>110</v>
      </c>
      <c r="B130" s="3">
        <v>3645</v>
      </c>
      <c r="C130" s="3">
        <v>3763</v>
      </c>
      <c r="D130" s="3">
        <v>3875</v>
      </c>
      <c r="E130" s="3">
        <v>3600</v>
      </c>
      <c r="F130" s="3">
        <v>3925</v>
      </c>
      <c r="G130" s="3">
        <v>2899</v>
      </c>
      <c r="H130" s="3">
        <v>5089</v>
      </c>
      <c r="I130" s="3">
        <v>5114</v>
      </c>
    </row>
    <row r="131" spans="1:9" x14ac:dyDescent="0.3">
      <c r="A131" s="2" t="s">
        <v>111</v>
      </c>
      <c r="B131" s="3">
        <f>1275+249</f>
        <v>1524</v>
      </c>
      <c r="C131" s="3">
        <f>1434+289</f>
        <v>1723</v>
      </c>
      <c r="D131" s="3">
        <f>1203+244</f>
        <v>1447</v>
      </c>
      <c r="E131" s="3">
        <v>1587</v>
      </c>
      <c r="F131" s="3">
        <v>1995</v>
      </c>
      <c r="G131" s="3">
        <v>1541</v>
      </c>
      <c r="H131" s="3">
        <v>2435</v>
      </c>
      <c r="I131" s="3">
        <v>3293</v>
      </c>
    </row>
    <row r="132" spans="1:9" x14ac:dyDescent="0.3">
      <c r="A132" s="2" t="s">
        <v>112</v>
      </c>
      <c r="B132" s="3">
        <v>993</v>
      </c>
      <c r="C132" s="3">
        <v>1372</v>
      </c>
      <c r="D132" s="3">
        <v>1507</v>
      </c>
      <c r="E132" s="3">
        <v>1807</v>
      </c>
      <c r="F132" s="3">
        <v>2376</v>
      </c>
      <c r="G132" s="3">
        <v>2490</v>
      </c>
      <c r="H132" s="3">
        <v>3243</v>
      </c>
      <c r="I132" s="3">
        <v>2365</v>
      </c>
    </row>
    <row r="133" spans="1:9" x14ac:dyDescent="0.3">
      <c r="A133" s="2" t="s">
        <v>116</v>
      </c>
      <c r="B133" s="3">
        <f>100+818</f>
        <v>918</v>
      </c>
      <c r="C133" s="3">
        <f>174+892</f>
        <v>1066</v>
      </c>
      <c r="D133" s="3">
        <f>224+816</f>
        <v>1040</v>
      </c>
      <c r="E133" s="3">
        <v>1189</v>
      </c>
      <c r="F133" s="3">
        <v>1323</v>
      </c>
      <c r="G133" s="3">
        <v>1184</v>
      </c>
      <c r="H133" s="3">
        <v>1530</v>
      </c>
      <c r="I133" s="3">
        <v>1896</v>
      </c>
    </row>
    <row r="134" spans="1:9" x14ac:dyDescent="0.3">
      <c r="A134" s="2" t="s">
        <v>117</v>
      </c>
      <c r="B134" s="3">
        <v>-2267</v>
      </c>
      <c r="C134" s="3">
        <v>-2596</v>
      </c>
      <c r="D134" s="3">
        <v>-2677</v>
      </c>
      <c r="E134" s="3">
        <v>-2658</v>
      </c>
      <c r="F134" s="3">
        <v>-3262</v>
      </c>
      <c r="G134" s="3">
        <v>-3468</v>
      </c>
      <c r="H134" s="3">
        <v>-3656</v>
      </c>
      <c r="I134" s="3">
        <v>-4262</v>
      </c>
    </row>
    <row r="135" spans="1:9" x14ac:dyDescent="0.3">
      <c r="A135" s="4" t="s">
        <v>113</v>
      </c>
      <c r="B135" s="5">
        <f t="shared" ref="B135:I135" si="32">+SUM(B130:B134)</f>
        <v>4813</v>
      </c>
      <c r="C135" s="5">
        <f t="shared" si="32"/>
        <v>5328</v>
      </c>
      <c r="D135" s="5">
        <f t="shared" si="32"/>
        <v>5192</v>
      </c>
      <c r="E135" s="5">
        <f t="shared" si="32"/>
        <v>5525</v>
      </c>
      <c r="F135" s="5">
        <f t="shared" si="32"/>
        <v>6357</v>
      </c>
      <c r="G135" s="5">
        <f t="shared" si="32"/>
        <v>4646</v>
      </c>
      <c r="H135" s="5">
        <f t="shared" si="32"/>
        <v>8641</v>
      </c>
      <c r="I135" s="5">
        <f t="shared" si="32"/>
        <v>8406</v>
      </c>
    </row>
    <row r="136" spans="1:9" x14ac:dyDescent="0.3">
      <c r="A136" s="2" t="s">
        <v>114</v>
      </c>
      <c r="B136" s="3">
        <v>517</v>
      </c>
      <c r="C136" s="3">
        <v>487</v>
      </c>
      <c r="D136" s="3">
        <v>477</v>
      </c>
      <c r="E136" s="3">
        <v>310</v>
      </c>
      <c r="F136" s="3">
        <v>303</v>
      </c>
      <c r="G136" s="3">
        <v>297</v>
      </c>
      <c r="H136" s="3">
        <v>543</v>
      </c>
      <c r="I136" s="3">
        <v>669</v>
      </c>
    </row>
    <row r="137" spans="1:9" x14ac:dyDescent="0.3">
      <c r="A137" s="2" t="s">
        <v>118</v>
      </c>
      <c r="B137" s="3">
        <v>-1097</v>
      </c>
      <c r="C137" s="3">
        <v>-1173</v>
      </c>
      <c r="D137" s="3">
        <v>-724</v>
      </c>
      <c r="E137" s="3">
        <v>-1456</v>
      </c>
      <c r="F137" s="3">
        <v>-1810</v>
      </c>
      <c r="G137" s="3">
        <v>-1967</v>
      </c>
      <c r="H137" s="3">
        <v>-2261</v>
      </c>
      <c r="I137" s="3">
        <v>-2219</v>
      </c>
    </row>
    <row r="138" spans="1:9" ht="15" thickBot="1" x14ac:dyDescent="0.35">
      <c r="A138" s="6" t="s">
        <v>122</v>
      </c>
      <c r="B138" s="7">
        <f>+SUM(B135:B137)</f>
        <v>4233</v>
      </c>
      <c r="C138" s="7">
        <f>+SUM(C135:C137)</f>
        <v>4642</v>
      </c>
      <c r="D138" s="7">
        <f>+SUM(D135:D137)</f>
        <v>4945</v>
      </c>
      <c r="E138" s="7">
        <f>+SUM(E135:E137)</f>
        <v>4379</v>
      </c>
      <c r="F138" s="7">
        <f>+SUM(F135:F137)</f>
        <v>4850</v>
      </c>
      <c r="G138" s="7">
        <f>+SUM(G135:G137)</f>
        <v>2976</v>
      </c>
      <c r="H138" s="7">
        <f>+SUM(H135:H137)</f>
        <v>6923</v>
      </c>
      <c r="I138" s="7">
        <f>+SUM(I135:I137)</f>
        <v>6856</v>
      </c>
    </row>
    <row r="139" spans="1:9" s="12" customFormat="1" ht="15" thickTop="1" x14ac:dyDescent="0.3">
      <c r="A139" s="12" t="s">
        <v>121</v>
      </c>
      <c r="B139" s="13">
        <f>+B138-B10-B8</f>
        <v>0</v>
      </c>
      <c r="C139" s="13">
        <f>+C138-C10-C8</f>
        <v>0</v>
      </c>
      <c r="D139" s="13">
        <f>+D138-D10-D8</f>
        <v>0</v>
      </c>
      <c r="E139" s="13">
        <f>+E138-E10-E8</f>
        <v>0</v>
      </c>
      <c r="F139" s="13">
        <f>+F138-F10-F8</f>
        <v>0</v>
      </c>
      <c r="G139" s="13">
        <f>+G138-G10-G8</f>
        <v>0</v>
      </c>
      <c r="H139" s="13">
        <f>+H138-H10-H8</f>
        <v>0</v>
      </c>
      <c r="I139" s="13">
        <f>+I138-I10-I8</f>
        <v>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3DEC-AC6A-4CC4-8C39-0FF3C763919B}">
  <dimension ref="A1:K39"/>
  <sheetViews>
    <sheetView topLeftCell="A2" zoomScale="72" workbookViewId="0">
      <selection activeCell="A26" sqref="A26"/>
    </sheetView>
  </sheetViews>
  <sheetFormatPr defaultRowHeight="14.4" x14ac:dyDescent="0.3"/>
  <cols>
    <col min="1" max="1" width="80.88671875" bestFit="1" customWidth="1"/>
    <col min="2" max="7" width="11.6640625" bestFit="1" customWidth="1"/>
  </cols>
  <sheetData>
    <row r="1" spans="1:11" x14ac:dyDescent="0.3">
      <c r="A1" t="s">
        <v>73</v>
      </c>
      <c r="B1" t="s">
        <v>132</v>
      </c>
      <c r="C1" t="s">
        <v>189</v>
      </c>
      <c r="D1" t="s">
        <v>134</v>
      </c>
      <c r="E1" t="s">
        <v>190</v>
      </c>
      <c r="F1" t="s">
        <v>191</v>
      </c>
      <c r="G1" t="s">
        <v>255</v>
      </c>
    </row>
    <row r="2" spans="1:11" x14ac:dyDescent="0.3">
      <c r="A2" s="31" t="s">
        <v>74</v>
      </c>
      <c r="B2" s="31" t="s">
        <v>136</v>
      </c>
      <c r="C2">
        <v>2539</v>
      </c>
      <c r="D2" s="31" t="s">
        <v>136</v>
      </c>
      <c r="E2" s="31" t="s">
        <v>193</v>
      </c>
      <c r="F2" s="31" t="s">
        <v>136</v>
      </c>
      <c r="G2" s="31" t="s">
        <v>194</v>
      </c>
    </row>
    <row r="3" spans="1:11" x14ac:dyDescent="0.3">
      <c r="A3" s="31" t="s">
        <v>75</v>
      </c>
      <c r="B3" s="31"/>
      <c r="D3" s="31"/>
      <c r="E3" s="31"/>
      <c r="F3" s="31"/>
      <c r="G3" s="31"/>
    </row>
    <row r="4" spans="1:11" x14ac:dyDescent="0.3">
      <c r="A4" s="31" t="s">
        <v>76</v>
      </c>
      <c r="B4" s="31"/>
      <c r="C4">
        <v>721</v>
      </c>
      <c r="D4" s="31"/>
      <c r="E4" s="31" t="s">
        <v>195</v>
      </c>
      <c r="F4" s="31"/>
      <c r="G4" s="31" t="s">
        <v>196</v>
      </c>
    </row>
    <row r="5" spans="1:11" x14ac:dyDescent="0.3">
      <c r="A5" s="31" t="s">
        <v>77</v>
      </c>
      <c r="B5" s="31"/>
      <c r="C5">
        <v>-380</v>
      </c>
      <c r="D5" s="31"/>
      <c r="E5" s="31" t="s">
        <v>197</v>
      </c>
      <c r="F5" s="31"/>
      <c r="G5" s="31" t="s">
        <v>198</v>
      </c>
    </row>
    <row r="6" spans="1:11" x14ac:dyDescent="0.3">
      <c r="A6" s="31" t="s">
        <v>78</v>
      </c>
      <c r="B6" s="31"/>
      <c r="C6">
        <v>429</v>
      </c>
      <c r="D6" s="31"/>
      <c r="E6" s="31" t="s">
        <v>199</v>
      </c>
      <c r="F6" s="31"/>
      <c r="G6" s="31" t="s">
        <v>200</v>
      </c>
    </row>
    <row r="7" spans="1:11" x14ac:dyDescent="0.3">
      <c r="A7" s="31" t="s">
        <v>79</v>
      </c>
      <c r="B7" s="31"/>
      <c r="C7">
        <v>398</v>
      </c>
      <c r="D7" s="31"/>
      <c r="E7" s="31" t="s">
        <v>201</v>
      </c>
      <c r="F7" s="31"/>
      <c r="G7" s="31" t="s">
        <v>202</v>
      </c>
      <c r="K7" s="10" t="s">
        <v>74</v>
      </c>
    </row>
    <row r="8" spans="1:11" x14ac:dyDescent="0.3">
      <c r="A8" s="31" t="s">
        <v>80</v>
      </c>
      <c r="B8" s="31"/>
      <c r="C8">
        <v>23</v>
      </c>
      <c r="D8" s="31"/>
      <c r="E8" s="31" t="s">
        <v>203</v>
      </c>
      <c r="F8" s="31"/>
      <c r="G8" s="31" t="s">
        <v>204</v>
      </c>
      <c r="K8" s="11" t="s">
        <v>76</v>
      </c>
    </row>
    <row r="9" spans="1:11" x14ac:dyDescent="0.3">
      <c r="A9" s="31" t="s">
        <v>81</v>
      </c>
      <c r="B9" s="31"/>
      <c r="D9" s="31"/>
      <c r="E9" s="31"/>
      <c r="F9" s="31"/>
      <c r="G9" s="31"/>
      <c r="K9" s="11" t="s">
        <v>77</v>
      </c>
    </row>
    <row r="10" spans="1:11" x14ac:dyDescent="0.3">
      <c r="A10" s="31" t="s">
        <v>82</v>
      </c>
      <c r="B10" s="31"/>
      <c r="C10">
        <v>1239</v>
      </c>
      <c r="D10" s="31"/>
      <c r="E10" s="31" t="s">
        <v>205</v>
      </c>
      <c r="F10" s="31"/>
      <c r="G10" s="31" t="s">
        <v>206</v>
      </c>
      <c r="K10" s="11" t="s">
        <v>78</v>
      </c>
    </row>
    <row r="11" spans="1:11" x14ac:dyDescent="0.3">
      <c r="A11" s="31" t="s">
        <v>83</v>
      </c>
      <c r="B11" s="31"/>
      <c r="C11">
        <v>-1854</v>
      </c>
      <c r="D11" s="31"/>
      <c r="E11" s="31" t="s">
        <v>207</v>
      </c>
      <c r="F11" s="31"/>
      <c r="G11" s="31" t="s">
        <v>208</v>
      </c>
      <c r="K11" s="11" t="s">
        <v>79</v>
      </c>
    </row>
    <row r="12" spans="1:11" x14ac:dyDescent="0.3">
      <c r="A12" s="31" t="s">
        <v>209</v>
      </c>
      <c r="B12" s="31"/>
      <c r="C12">
        <v>-654</v>
      </c>
      <c r="D12" s="31"/>
      <c r="E12" s="31" t="s">
        <v>210</v>
      </c>
      <c r="F12" s="31"/>
      <c r="G12" s="31" t="s">
        <v>211</v>
      </c>
      <c r="K12" s="11" t="s">
        <v>80</v>
      </c>
    </row>
    <row r="13" spans="1:11" x14ac:dyDescent="0.3">
      <c r="A13" s="31" t="s">
        <v>212</v>
      </c>
      <c r="B13" s="31"/>
      <c r="C13">
        <v>24</v>
      </c>
      <c r="D13" s="31"/>
      <c r="E13" s="31" t="s">
        <v>213</v>
      </c>
      <c r="F13" s="31"/>
      <c r="G13" s="31" t="s">
        <v>214</v>
      </c>
      <c r="K13" s="2" t="s">
        <v>81</v>
      </c>
    </row>
    <row r="14" spans="1:11" x14ac:dyDescent="0.3">
      <c r="A14" s="31" t="s">
        <v>84</v>
      </c>
      <c r="B14" s="31"/>
      <c r="C14">
        <v>2485</v>
      </c>
      <c r="D14" s="31"/>
      <c r="E14" s="31" t="s">
        <v>215</v>
      </c>
      <c r="F14" s="31"/>
      <c r="G14" s="31" t="s">
        <v>216</v>
      </c>
      <c r="K14" s="11" t="s">
        <v>82</v>
      </c>
    </row>
    <row r="15" spans="1:11" x14ac:dyDescent="0.3">
      <c r="A15" s="31" t="s">
        <v>85</v>
      </c>
      <c r="B15" s="31"/>
      <c r="D15" s="31"/>
      <c r="E15" s="31"/>
      <c r="F15" s="31"/>
      <c r="G15" s="31"/>
      <c r="K15" s="11" t="s">
        <v>83</v>
      </c>
    </row>
    <row r="16" spans="1:11" x14ac:dyDescent="0.3">
      <c r="A16" s="31" t="s">
        <v>86</v>
      </c>
      <c r="B16" s="31"/>
      <c r="C16">
        <v>-2426</v>
      </c>
      <c r="D16" s="31"/>
      <c r="E16" s="31" t="s">
        <v>217</v>
      </c>
      <c r="F16" s="31"/>
      <c r="G16" s="31" t="s">
        <v>218</v>
      </c>
      <c r="K16" s="11" t="s">
        <v>108</v>
      </c>
    </row>
    <row r="17" spans="1:11" x14ac:dyDescent="0.3">
      <c r="A17" s="31" t="s">
        <v>87</v>
      </c>
      <c r="B17" s="31"/>
      <c r="C17">
        <v>74</v>
      </c>
      <c r="D17" s="31"/>
      <c r="E17" s="31" t="s">
        <v>219</v>
      </c>
      <c r="F17" s="31"/>
      <c r="G17" s="31" t="s">
        <v>220</v>
      </c>
      <c r="K17" s="11" t="s">
        <v>107</v>
      </c>
    </row>
    <row r="18" spans="1:11" x14ac:dyDescent="0.3">
      <c r="A18" s="31" t="s">
        <v>88</v>
      </c>
      <c r="B18" s="31"/>
      <c r="C18">
        <v>2379</v>
      </c>
      <c r="D18" s="31"/>
      <c r="E18" s="31" t="s">
        <v>221</v>
      </c>
      <c r="F18" s="31"/>
      <c r="G18" s="31" t="s">
        <v>222</v>
      </c>
    </row>
    <row r="19" spans="1:11" x14ac:dyDescent="0.3">
      <c r="A19" s="31" t="s">
        <v>14</v>
      </c>
      <c r="B19" s="31"/>
      <c r="C19">
        <v>-1086</v>
      </c>
      <c r="D19" s="31"/>
      <c r="E19" s="31" t="s">
        <v>223</v>
      </c>
      <c r="F19" s="31"/>
      <c r="G19" s="31" t="s">
        <v>224</v>
      </c>
      <c r="K19" s="2" t="s">
        <v>86</v>
      </c>
    </row>
    <row r="20" spans="1:11" x14ac:dyDescent="0.3">
      <c r="A20" s="31" t="s">
        <v>89</v>
      </c>
      <c r="B20" s="31"/>
      <c r="C20">
        <v>31</v>
      </c>
      <c r="D20" s="31"/>
      <c r="E20" s="31" t="s">
        <v>225</v>
      </c>
      <c r="F20" s="31"/>
      <c r="G20" s="31" t="s">
        <v>226</v>
      </c>
      <c r="K20" s="2" t="s">
        <v>87</v>
      </c>
    </row>
    <row r="21" spans="1:11" x14ac:dyDescent="0.3">
      <c r="A21" s="31" t="s">
        <v>90</v>
      </c>
      <c r="B21" s="31"/>
      <c r="C21">
        <v>-1028</v>
      </c>
      <c r="D21" s="31"/>
      <c r="E21" s="31" t="s">
        <v>227</v>
      </c>
      <c r="F21" s="31"/>
      <c r="G21" s="31" t="s">
        <v>228</v>
      </c>
      <c r="K21" s="2" t="s">
        <v>88</v>
      </c>
    </row>
    <row r="22" spans="1:11" x14ac:dyDescent="0.3">
      <c r="A22" s="31" t="s">
        <v>91</v>
      </c>
      <c r="B22" s="31"/>
      <c r="D22" s="31"/>
      <c r="E22" s="31"/>
      <c r="F22" s="31"/>
      <c r="G22" s="31"/>
      <c r="K22" s="2" t="s">
        <v>14</v>
      </c>
    </row>
    <row r="23" spans="1:11" x14ac:dyDescent="0.3">
      <c r="A23" s="31" t="s">
        <v>92</v>
      </c>
      <c r="B23" s="31"/>
      <c r="C23">
        <v>6134</v>
      </c>
      <c r="D23" s="31"/>
      <c r="E23" s="31" t="s">
        <v>152</v>
      </c>
      <c r="F23" s="31"/>
      <c r="G23" s="31" t="s">
        <v>152</v>
      </c>
      <c r="K23" s="2" t="s">
        <v>89</v>
      </c>
    </row>
    <row r="24" spans="1:11" x14ac:dyDescent="0.3">
      <c r="A24" s="31" t="s">
        <v>93</v>
      </c>
      <c r="B24" s="31"/>
      <c r="C24">
        <v>49</v>
      </c>
      <c r="D24" s="31"/>
      <c r="E24" s="31" t="s">
        <v>229</v>
      </c>
      <c r="F24" s="31"/>
      <c r="G24" s="31" t="s">
        <v>230</v>
      </c>
    </row>
    <row r="25" spans="1:11" x14ac:dyDescent="0.3">
      <c r="A25" s="31" t="s">
        <v>95</v>
      </c>
      <c r="B25" s="31"/>
      <c r="C25">
        <v>885</v>
      </c>
      <c r="D25" s="31"/>
      <c r="E25" s="31" t="s">
        <v>231</v>
      </c>
      <c r="F25" s="31"/>
      <c r="G25" s="31" t="s">
        <v>232</v>
      </c>
      <c r="K25" s="2" t="s">
        <v>92</v>
      </c>
    </row>
    <row r="26" spans="1:11" x14ac:dyDescent="0.3">
      <c r="A26" s="31" t="s">
        <v>16</v>
      </c>
      <c r="B26" s="31"/>
      <c r="C26">
        <v>-3067</v>
      </c>
      <c r="D26" s="31"/>
      <c r="E26" s="31" t="s">
        <v>233</v>
      </c>
      <c r="F26" s="31"/>
      <c r="G26" s="31" t="s">
        <v>234</v>
      </c>
      <c r="K26" s="2" t="s">
        <v>93</v>
      </c>
    </row>
    <row r="27" spans="1:11" x14ac:dyDescent="0.3">
      <c r="A27" s="31" t="s">
        <v>96</v>
      </c>
      <c r="B27" s="31"/>
      <c r="C27">
        <v>-1452</v>
      </c>
      <c r="D27" s="31"/>
      <c r="E27" s="31" t="s">
        <v>235</v>
      </c>
      <c r="F27" s="31"/>
      <c r="G27" s="31" t="s">
        <v>236</v>
      </c>
      <c r="K27" s="2" t="s">
        <v>94</v>
      </c>
    </row>
    <row r="28" spans="1:11" x14ac:dyDescent="0.3">
      <c r="A28" s="31" t="s">
        <v>97</v>
      </c>
      <c r="B28" s="31"/>
      <c r="C28">
        <v>-58</v>
      </c>
      <c r="D28" s="31"/>
      <c r="E28" s="31" t="s">
        <v>237</v>
      </c>
      <c r="F28" s="31"/>
      <c r="G28" s="31" t="s">
        <v>238</v>
      </c>
      <c r="K28" s="2" t="s">
        <v>95</v>
      </c>
    </row>
    <row r="29" spans="1:11" x14ac:dyDescent="0.3">
      <c r="A29" s="31" t="s">
        <v>98</v>
      </c>
      <c r="B29" s="31"/>
      <c r="C29">
        <v>2491</v>
      </c>
      <c r="D29" s="31"/>
      <c r="E29" s="31" t="s">
        <v>239</v>
      </c>
      <c r="F29" s="31"/>
      <c r="G29" s="31" t="s">
        <v>240</v>
      </c>
      <c r="K29" s="2" t="s">
        <v>16</v>
      </c>
    </row>
    <row r="30" spans="1:11" x14ac:dyDescent="0.3">
      <c r="A30" s="31" t="s">
        <v>99</v>
      </c>
      <c r="B30" s="31"/>
      <c r="C30">
        <v>-66</v>
      </c>
      <c r="D30" s="31"/>
      <c r="E30" s="31" t="s">
        <v>241</v>
      </c>
      <c r="F30" s="31"/>
      <c r="G30" s="31" t="s">
        <v>242</v>
      </c>
      <c r="K30" s="2" t="s">
        <v>96</v>
      </c>
    </row>
    <row r="31" spans="1:11" x14ac:dyDescent="0.3">
      <c r="A31" s="31" t="s">
        <v>100</v>
      </c>
      <c r="B31" s="31"/>
      <c r="C31">
        <v>3882</v>
      </c>
      <c r="D31" s="31"/>
      <c r="E31" s="31" t="s">
        <v>243</v>
      </c>
      <c r="F31" s="31"/>
      <c r="G31" s="31" t="s">
        <v>244</v>
      </c>
      <c r="K31" s="2" t="s">
        <v>97</v>
      </c>
    </row>
    <row r="32" spans="1:11" x14ac:dyDescent="0.3">
      <c r="A32" s="31" t="s">
        <v>101</v>
      </c>
      <c r="B32" s="31"/>
      <c r="C32">
        <v>4466</v>
      </c>
      <c r="D32" s="31"/>
      <c r="E32" s="31" t="s">
        <v>245</v>
      </c>
      <c r="F32" s="31"/>
      <c r="G32" s="31" t="s">
        <v>246</v>
      </c>
    </row>
    <row r="33" spans="1:7" x14ac:dyDescent="0.3">
      <c r="A33" s="31" t="s">
        <v>102</v>
      </c>
      <c r="B33" s="31" t="s">
        <v>136</v>
      </c>
      <c r="C33">
        <v>8348</v>
      </c>
      <c r="D33" s="31" t="s">
        <v>136</v>
      </c>
      <c r="E33" s="31" t="s">
        <v>138</v>
      </c>
      <c r="F33" s="31" t="s">
        <v>136</v>
      </c>
      <c r="G33" s="31" t="s">
        <v>245</v>
      </c>
    </row>
    <row r="34" spans="1:7" x14ac:dyDescent="0.3">
      <c r="A34" s="31" t="s">
        <v>103</v>
      </c>
      <c r="B34" s="31"/>
      <c r="D34" s="31"/>
      <c r="E34" s="31"/>
      <c r="F34" s="31"/>
      <c r="G34" s="31"/>
    </row>
    <row r="35" spans="1:7" x14ac:dyDescent="0.3">
      <c r="A35" s="31" t="s">
        <v>17</v>
      </c>
      <c r="B35" s="31"/>
      <c r="D35" s="31"/>
      <c r="E35" s="31"/>
      <c r="F35" s="31"/>
      <c r="G35" s="31"/>
    </row>
    <row r="36" spans="1:7" x14ac:dyDescent="0.3">
      <c r="A36" s="31" t="s">
        <v>104</v>
      </c>
      <c r="B36" s="31" t="s">
        <v>136</v>
      </c>
      <c r="C36">
        <v>140</v>
      </c>
      <c r="D36" s="31" t="s">
        <v>136</v>
      </c>
      <c r="E36" s="31" t="s">
        <v>247</v>
      </c>
      <c r="F36" s="31" t="s">
        <v>136</v>
      </c>
      <c r="G36" s="31" t="s">
        <v>248</v>
      </c>
    </row>
    <row r="37" spans="1:7" x14ac:dyDescent="0.3">
      <c r="A37" s="31" t="s">
        <v>18</v>
      </c>
      <c r="B37" s="31"/>
      <c r="C37">
        <v>1028</v>
      </c>
      <c r="D37" s="31"/>
      <c r="E37" s="31" t="s">
        <v>249</v>
      </c>
      <c r="F37" s="31"/>
      <c r="G37" s="31" t="s">
        <v>250</v>
      </c>
    </row>
    <row r="38" spans="1:7" x14ac:dyDescent="0.3">
      <c r="A38" s="31" t="s">
        <v>105</v>
      </c>
      <c r="B38" s="31"/>
      <c r="C38">
        <v>121</v>
      </c>
      <c r="D38" s="31"/>
      <c r="E38" s="31" t="s">
        <v>251</v>
      </c>
      <c r="F38" s="31"/>
      <c r="G38" s="31" t="s">
        <v>252</v>
      </c>
    </row>
    <row r="39" spans="1:7" x14ac:dyDescent="0.3">
      <c r="A39" s="31" t="s">
        <v>106</v>
      </c>
      <c r="B39" s="31"/>
      <c r="C39">
        <v>385</v>
      </c>
      <c r="D39" s="31"/>
      <c r="E39" s="31" t="s">
        <v>253</v>
      </c>
      <c r="F39" s="31"/>
      <c r="G39" s="31" t="s">
        <v>254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G A A B Q S w M E F A A C A A g A k w o f V x z I d W 6 l A A A A 9 g A A A B I A H A B D b 2 5 m a W c v U G F j a 2 F n Z S 5 4 b W w g o h g A K K A U A A A A A A A A A A A A A A A A A A A A A A A A A A A A h Y + 9 D o I w G E V f h X S n P 8 i g 5 K M k O r h I Y m J i X J t S o R G K o c X y b g 4 + k q 8 g R l E 3 x 3 v u G e 6 9 X 2 + Q D U 0 d X F R n d W t S x D B F g T K y L b Q p U 9 S 7 Y z h H G Y e t k C d R q m C U j U 0 G W 6 S o c u 6 c E O K 9 x 3 6 G 2 6 4 k E a W M H P L N T l a q E e g j 6 / 9 y q I 1 1 w k i F O O x f Y 3 i E G V v g m M a Y A p k g 5 N p 8 h W j c + 2 x / I K z 6 2 v W d 4 s q E 6 y W Q K Q J 5 f + A P U E s D B B Q A A g A I A J M K H 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T C h 9 X / Q s i o w s D A A B g H g A A E w A c A E Z v c m 1 1 b G F z L 1 N l Y 3 R p b 2 4 x L m 0 g o h g A K K A U A A A A A A A A A A A A A A A A A A A A A A A A A A A A 7 V l d b 9 o w F H 1 H 4 j 9 Y 6 Q t I D N k k J K Q T D x 3 V t G p T x 1 r 6 s q Y P p r m U q M a J Y g c N V f 3 v c y i h 2 m Y z h V S M s v I S 6 d x w 8 f E 9 9 8 N Y w K 2 M Y o 4 u n 5 7 k f b 1 W r 4 k p T S F E R 9 a I j h k Q t 4 c a Q 3 o H i D i d p o X 6 i I G s 1 5 D 6 X M Z Z e g s K G Y a T 9 v J l 0 f g Y M W g P Y i 6 B S 9 G w B s f B l Y B U B J + V T 5 i h 7 x C F c f C V w 2 k a z Q G 9 Q 1 d c P V M R y Q W K J + g D l d P g F M S 9 j J P g W x Y x N q B J J C k L v s A c G C L B i I p 7 5 A b n 0 T 2 g E 8 4 z y t A F J H E q R d D B H Y y 4 M r S T c G I 1 W + j 6 b J Y w m K m V 0 J x d 3 y J t 2 7 p p t p 5 W v 2 b X X x F 5 u D 4 L + 2 v S 1 s 3 j 9 S m V 9 G b 1 + p E 1 m F J + p z Z m t E g g 3 4 f l m + 1 R S r m Y x O l s E L N s x n O j a B R O W g 8 P 1 h N O r B a S y o Y k / J C P L V T g H Q N u G 3 D H g H d / w R + b 9 V r E t Q v X h t h f h 9 g + w B D 7 + h D 7 f 4 Z 4 m M a z W K q d + Q Q 0 V G t + D v P K s s K L A P t q B S v L C W O X t 5 T R V P R l m s F 6 D a V 0 o 1 n B U k J U T F G S x v M o V J Z G J i B s o r H a z g T S J W 9 x v I W 8 z r h 0 n X b + w 6 X 1 9 Y y 7 B t y r o M c O d g s 9 e o d X c n J 2 G j 0 q u H r J U U 7 + V c k p K 4 l n v G f A f Q N O s M l g Y k x M l I m J M z G R J i b W x E S b V E k F 4 j h F K h D / 4 F I h Z 6 c r z Y 7 z A t 3 X c a q l Q u n y q P 3 C N s m g d e R X U B H 2 i w b f 6 e 2 5 i E g P n Z c T U U 5 O I y I F V + 3 v y s W O + r t B p B d q x 3 g G Y r w w 9 f f / t W Y P Q U V b i e I O f s + T z Z V b m 1 r L 0 r 3 B o 6 c x l y z j 2 C 4 S c N + r e P k E z M n p q j i 2 K w / Y 2 N 5 N A v 4 9 0 X b T K c w i 3 K p f b N A 0 f g F N F 0 3 F x g e o a f 2 h E V c / N O I d N Z U 3 T W + h a d I t N E 0 O T 9 O K n E 7 T q j F W 1 T T p v m l 6 X z W N f f v V D P 9 e + e F f O 3 s o u P o J U j l 5 O 0 G u / y I u R O R 0 9 1 1 E 5 Q u j q x 9 g 3 R c Q k X L y S i 4 B v G K c c / a + T L i l I + z p x z l P M 8 6 V j r D n v 5 Y I k y L C e 3 8 I L d 0 I c n L a C J P K w 4 1 H d n f L U 1 z y j B f V 7 n b K a q p C 5 9 k k w p 9 Q S w E C L Q A U A A I A C A C T C h 9 X H M h 1 b q U A A A D 2 A A A A E g A A A A A A A A A A A A A A A A A A A A A A Q 2 9 u Z m l n L 1 B h Y 2 t h Z 2 U u e G 1 s U E s B A i 0 A F A A C A A g A k w o f V w / K 6 a u k A A A A 6 Q A A A B M A A A A A A A A A A A A A A A A A 8 Q A A A F t D b 2 5 0 Z W 5 0 X 1 R 5 c G V z X S 5 4 b W x Q S w E C L Q A U A A I A C A C T C h 9 X / Q s i o w s D A A B g H g A A E w A A A A A A A A A A A A A A A A D i A Q A A R m 9 y b X V s Y X M v U 2 V j d G l v b j E u b V B L B Q Y A A A A A A w A D A M I A A A A 6 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z m g A A A A A A A F G a 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2 O C U y M C h Q Y W d l J T I w M T Q y 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R h Y m x l M T Y 4 X 1 9 Q Y W d l X z E 0 M i I g L z 4 8 R W 5 0 c n k g V H l w Z T 0 i R m l s b G V k Q 2 9 t c G x l d G V S Z X N 1 b H R U b 1 d v c m t z a G V l d C I g V m F s d W U 9 I m w x I i A v P j x F b n R y e S B U e X B l P S J B Z G R l Z F R v R G F 0 Y U 1 v Z G V s I i B W Y W x 1 Z T 0 i b D A i I C 8 + P E V u d H J 5 I F R 5 c G U 9 I k Z p b G x D b 3 V u d C I g V m F s d W U 9 I m w z N y I g L z 4 8 R W 5 0 c n k g V H l w Z T 0 i R m l s b E V y c m 9 y Q 2 9 k Z S I g V m F s d W U 9 I n N V b m t u b 3 d u I i A v P j x F b n R y e S B U e X B l P S J G a W x s R X J y b 3 J D b 3 V u d C I g V m F s d W U 9 I m w w I i A v P j x F b n R y e S B U e X B l P S J G a W x s T G F z d F V w Z G F 0 Z W Q i I F Z h b H V l P S J k M j A y M y 0 w O C 0 y O V Q x M z o y O D o 0 N i 4 y O T U 2 N j U x 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R h Y m x l M T Y 4 I C h Q Y W d l I D E 0 M i k v Q X V 0 b 1 J l b W 9 2 Z W R D b 2 x 1 b W 5 z M S 5 7 Q 2 9 s d W 1 u M S w w f S Z x d W 9 0 O y w m c X V v d D t T Z W N 0 a W 9 u M S 9 U Y W J s Z T E 2 O C A o U G F n Z S A x N D I p L 0 F 1 d G 9 S Z W 1 v d m V k Q 2 9 s d W 1 u c z E u e 0 N v b H V t b j I s M X 0 m c X V v d D s s J n F 1 b 3 Q 7 U 2 V j d G l v b j E v V G F i b G U x N j g g K F B h Z 2 U g M T Q y K S 9 B d X R v U m V t b 3 Z l Z E N v b H V t b n M x L n t D b 2 x 1 b W 4 z L D J 9 J n F 1 b 3 Q 7 L C Z x d W 9 0 O 1 N l Y 3 R p b 2 4 x L 1 R h Y m x l M T Y 4 I C h Q Y W d l I D E 0 M i k v Q X V 0 b 1 J l b W 9 2 Z W R D b 2 x 1 b W 5 z M S 5 7 Q 2 9 s d W 1 u N C w z f S Z x d W 9 0 O y w m c X V v d D t T Z W N 0 a W 9 u M S 9 U Y W J s Z T E 2 O C A o U G F n Z S A x N D I p L 0 F 1 d G 9 S Z W 1 v d m V k Q 2 9 s d W 1 u c z E u e 0 N v b H V t b j U s N H 0 m c X V v d D t d L C Z x d W 9 0 O 0 N v b H V t b k N v d W 5 0 J n F 1 b 3 Q 7 O j U s J n F 1 b 3 Q 7 S 2 V 5 Q 2 9 s d W 1 u T m F t Z X M m c X V v d D s 6 W 1 0 s J n F 1 b 3 Q 7 Q 2 9 s d W 1 u S W R l b n R p d G l l c y Z x d W 9 0 O z p b J n F 1 b 3 Q 7 U 2 V j d G l v b j E v V G F i b G U x N j g g K F B h Z 2 U g M T Q y K S 9 B d X R v U m V t b 3 Z l Z E N v b H V t b n M x L n t D b 2 x 1 b W 4 x L D B 9 J n F 1 b 3 Q 7 L C Z x d W 9 0 O 1 N l Y 3 R p b 2 4 x L 1 R h Y m x l M T Y 4 I C h Q Y W d l I D E 0 M i k v Q X V 0 b 1 J l b W 9 2 Z W R D b 2 x 1 b W 5 z M S 5 7 Q 2 9 s d W 1 u M i w x f S Z x d W 9 0 O y w m c X V v d D t T Z W N 0 a W 9 u M S 9 U Y W J s Z T E 2 O C A o U G F n Z S A x N D I p L 0 F 1 d G 9 S Z W 1 v d m V k Q 2 9 s d W 1 u c z E u e 0 N v b H V t b j M s M n 0 m c X V v d D s s J n F 1 b 3 Q 7 U 2 V j d G l v b j E v V G F i b G U x N j g g K F B h Z 2 U g M T Q y K S 9 B d X R v U m V t b 3 Z l Z E N v b H V t b n M x L n t D b 2 x 1 b W 4 0 L D N 9 J n F 1 b 3 Q 7 L C Z x d W 9 0 O 1 N l Y 3 R p b 2 4 x L 1 R h Y m x l M T Y 4 I C h Q Y W d l I D E 0 M i k v Q X V 0 b 1 J l b W 9 2 Z W R D b 2 x 1 b W 5 z M S 5 7 Q 2 9 s d W 1 u N S w 0 f S Z x d W 9 0 O 1 0 s J n F 1 b 3 Q 7 U m V s Y X R p b 2 5 z a G l w S W 5 m b y Z x d W 9 0 O z p b X X 0 i I C 8 + P C 9 T d G F i b G V F b n R y a W V z P j w v S X R l b T 4 8 S X R l b T 4 8 S X R l b U x v Y 2 F 0 a W 9 u P j x J d G V t V H l w Z T 5 G b 3 J t d W x h P C 9 J d G V t V H l w Z T 4 8 S X R l b V B h d G g + U 2 V j d G l v b j E v V G F i b G U x N j g l M j A o U G F n Z S U y M D E 0 M i k v U 2 9 1 c m N l P C 9 J d G V t U G F 0 a D 4 8 L 0 l 0 Z W 1 M b 2 N h d G l v b j 4 8 U 3 R h Y m x l R W 5 0 c m l l c y A v P j w v S X R l b T 4 8 S X R l b T 4 8 S X R l b U x v Y 2 F 0 a W 9 u P j x J d G V t V H l w Z T 5 G b 3 J t d W x h P C 9 J d G V t V H l w Z T 4 8 S X R l b V B h d G g + U 2 V j d G l v b j E v V G F i b G U x N j g l M j A o U G F n Z S U y M D E 0 M i k v V G F i b G U x N j g 8 L 0 l 0 Z W 1 Q Y X R o P j w v S X R l b U x v Y 2 F 0 a W 9 u P j x T d G F i b G V F b n R y a W V z I C 8 + P C 9 J d G V t P j x J d G V t P j x J d G V t T G 9 j Y X R p b 2 4 + P E l 0 Z W 1 U e X B l P k Z v c m 1 1 b G E 8 L 0 l 0 Z W 1 U e X B l P j x J d G V t U G F 0 a D 5 T Z W N 0 a W 9 u M S 9 U Y W J s Z T E 2 O C U y M C h Q Y W d l J T I w M T Q y K S 9 D a G F u Z 2 V k J T I w V H l w Z T w v S X R l b V B h d G g + P C 9 J d G V t T G 9 j Y X R p b 2 4 + P F N 0 Y W J s Z U V u d H J p Z X M g L z 4 8 L 0 l 0 Z W 0 + P E l 0 Z W 0 + P E l 0 Z W 1 M b 2 N h d G l v b j 4 8 S X R l b V R 5 c G U + R m 9 y b X V s Y T w v S X R l b V R 5 c G U + P E l 0 Z W 1 Q Y X R o P l N l Y 3 R p b 2 4 x L 1 R h Y m x l M T Y 5 J T I w K F B h Z 2 U l M j A x N D M 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V G F i b G U x N j l f X 1 B h Z 2 V f M T Q z I i A v P j x F b n R y e S B U e X B l P S J G a W x s Z W R D b 2 1 w b G V 0 Z V J l c 3 V s d F R v V 2 9 y a 3 N o Z W V 0 I i B W Y W x 1 Z T 0 i b D E i I C 8 + P E V u d H J 5 I F R 5 c G U 9 I k F k Z G V k V G 9 E Y X R h T W 9 k Z W w i I F Z h b H V l P S J s M C I g L z 4 8 R W 5 0 c n k g V H l w Z T 0 i R m l s b E N v d W 5 0 I i B W Y W x 1 Z T 0 i b D M 4 I i A v P j x F b n R y e S B U e X B l P S J G a W x s R X J y b 3 J D b 2 R l I i B W Y W x 1 Z T 0 i c 1 V u a 2 5 v d 2 4 i I C 8 + P E V u d H J 5 I F R 5 c G U 9 I k Z p b G x F c n J v c k N v d W 5 0 I i B W Y W x 1 Z T 0 i b D A i I C 8 + P E V u d H J 5 I F R 5 c G U 9 I k Z p b G x M Y X N 0 V X B k Y X R l Z C I g V m F s d W U 9 I m Q y M D I z L T A 4 L T M w V D A w O j U 0 O j A 3 L j A z N j c 3 N j Z a I i A v P j x F b n R y e S B U e X B l P S J G a W x s Q 2 9 s d W 1 u V H l w Z X M i I F Z h b H V l P S J z Q m d Z R E J n W U d C Z z 0 9 I i A v P j x F b n R y e S B U e X B l P S J G a W x s Q 2 9 s d W 1 u T m F t Z X M i I F Z h b H V l P S J z W y Z x d W 9 0 O 0 N h c 2 g g c H J v d m l k Z W Q g K H V z Z W Q p I G J 5 I G 9 w Z X J h d G l v b n M 6 J n F 1 b 3 Q 7 L C Z x d W 9 0 O 0 N v b H V t b j I m c X V v d D s s J n F 1 b 3 Q 7 Q 2 9 s d W 1 u M y Z x d W 9 0 O y w m c X V v d D t D b 2 x 1 b W 4 0 J n F 1 b 3 Q 7 L C Z x d W 9 0 O 0 N v b H V t b j U m c X V v d D s s J n F 1 b 3 Q 7 Q 2 9 s d W 1 u N i Z x d W 9 0 O y w m c X V v d D t D b 2 x 1 b W 4 3 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V G F i b G U x N j k g K F B h Z 2 U g M T Q z K S 9 B d X R v U m V t b 3 Z l Z E N v b H V t b n M x L n t D Y X N o I H B y b 3 Z p Z G V k I C h 1 c 2 V k K S B i e S B v c G V y Y X R p b 2 5 z O i w w f S Z x d W 9 0 O y w m c X V v d D t T Z W N 0 a W 9 u M S 9 U Y W J s Z T E 2 O S A o U G F n Z S A x N D M p L 0 F 1 d G 9 S Z W 1 v d m V k Q 2 9 s d W 1 u c z E u e 0 N v b H V t b j I s M X 0 m c X V v d D s s J n F 1 b 3 Q 7 U 2 V j d G l v b j E v V G F i b G U x N j k g K F B h Z 2 U g M T Q z K S 9 B d X R v U m V t b 3 Z l Z E N v b H V t b n M x L n t D b 2 x 1 b W 4 z L D J 9 J n F 1 b 3 Q 7 L C Z x d W 9 0 O 1 N l Y 3 R p b 2 4 x L 1 R h Y m x l M T Y 5 I C h Q Y W d l I D E 0 M y k v Q X V 0 b 1 J l b W 9 2 Z W R D b 2 x 1 b W 5 z M S 5 7 Q 2 9 s d W 1 u N C w z f S Z x d W 9 0 O y w m c X V v d D t T Z W N 0 a W 9 u M S 9 U Y W J s Z T E 2 O S A o U G F n Z S A x N D M p L 0 F 1 d G 9 S Z W 1 v d m V k Q 2 9 s d W 1 u c z E u e 0 N v b H V t b j U s N H 0 m c X V v d D s s J n F 1 b 3 Q 7 U 2 V j d G l v b j E v V G F i b G U x N j k g K F B h Z 2 U g M T Q z K S 9 B d X R v U m V t b 3 Z l Z E N v b H V t b n M x L n t D b 2 x 1 b W 4 2 L D V 9 J n F 1 b 3 Q 7 L C Z x d W 9 0 O 1 N l Y 3 R p b 2 4 x L 1 R h Y m x l M T Y 5 I C h Q Y W d l I D E 0 M y k v Q X V 0 b 1 J l b W 9 2 Z W R D b 2 x 1 b W 5 z M S 5 7 Q 2 9 s d W 1 u N y w 2 f S Z x d W 9 0 O 1 0 s J n F 1 b 3 Q 7 Q 2 9 s d W 1 u Q 2 9 1 b n Q m c X V v d D s 6 N y w m c X V v d D t L Z X l D b 2 x 1 b W 5 O Y W 1 l c y Z x d W 9 0 O z p b X S w m c X V v d D t D b 2 x 1 b W 5 J Z G V u d G l 0 a W V z J n F 1 b 3 Q 7 O l s m c X V v d D t T Z W N 0 a W 9 u M S 9 U Y W J s Z T E 2 O S A o U G F n Z S A x N D M p L 0 F 1 d G 9 S Z W 1 v d m V k Q 2 9 s d W 1 u c z E u e 0 N h c 2 g g c H J v d m l k Z W Q g K H V z Z W Q p I G J 5 I G 9 w Z X J h d G l v b n M 6 L D B 9 J n F 1 b 3 Q 7 L C Z x d W 9 0 O 1 N l Y 3 R p b 2 4 x L 1 R h Y m x l M T Y 5 I C h Q Y W d l I D E 0 M y k v Q X V 0 b 1 J l b W 9 2 Z W R D b 2 x 1 b W 5 z M S 5 7 Q 2 9 s d W 1 u M i w x f S Z x d W 9 0 O y w m c X V v d D t T Z W N 0 a W 9 u M S 9 U Y W J s Z T E 2 O S A o U G F n Z S A x N D M p L 0 F 1 d G 9 S Z W 1 v d m V k Q 2 9 s d W 1 u c z E u e 0 N v b H V t b j M s M n 0 m c X V v d D s s J n F 1 b 3 Q 7 U 2 V j d G l v b j E v V G F i b G U x N j k g K F B h Z 2 U g M T Q z K S 9 B d X R v U m V t b 3 Z l Z E N v b H V t b n M x L n t D b 2 x 1 b W 4 0 L D N 9 J n F 1 b 3 Q 7 L C Z x d W 9 0 O 1 N l Y 3 R p b 2 4 x L 1 R h Y m x l M T Y 5 I C h Q Y W d l I D E 0 M y k v Q X V 0 b 1 J l b W 9 2 Z W R D b 2 x 1 b W 5 z M S 5 7 Q 2 9 s d W 1 u N S w 0 f S Z x d W 9 0 O y w m c X V v d D t T Z W N 0 a W 9 u M S 9 U Y W J s Z T E 2 O S A o U G F n Z S A x N D M p L 0 F 1 d G 9 S Z W 1 v d m V k Q 2 9 s d W 1 u c z E u e 0 N v b H V t b j Y s N X 0 m c X V v d D s s J n F 1 b 3 Q 7 U 2 V j d G l v b j E v V G F i b G U x N j k g K F B h Z 2 U g M T Q z K S 9 B d X R v U m V t b 3 Z l Z E N v b H V t b n M x L n t D b 2 x 1 b W 4 3 L D Z 9 J n F 1 b 3 Q 7 X S w m c X V v d D t S Z W x h d G l v b n N o a X B J b m Z v J n F 1 b 3 Q 7 O l t d f S I g L z 4 8 L 1 N 0 Y W J s Z U V u d H J p Z X M + P C 9 J d G V t P j x J d G V t P j x J d G V t T G 9 j Y X R p b 2 4 + P E l 0 Z W 1 U e X B l P k Z v c m 1 1 b G E 8 L 0 l 0 Z W 1 U e X B l P j x J d G V t U G F 0 a D 5 T Z W N 0 a W 9 u M S 9 U Y W J s Z T E 2 O S U y M C h Q Y W d l J T I w M T Q z K S 9 T b 3 V y Y 2 U 8 L 0 l 0 Z W 1 Q Y X R o P j w v S X R l b U x v Y 2 F 0 a W 9 u P j x T d G F i b G V F b n R y a W V z I C 8 + P C 9 J d G V t P j x J d G V t P j x J d G V t T G 9 j Y X R p b 2 4 + P E l 0 Z W 1 U e X B l P k Z v c m 1 1 b G E 8 L 0 l 0 Z W 1 U e X B l P j x J d G V t U G F 0 a D 5 T Z W N 0 a W 9 u M S 9 U Y W J s Z T E 2 O S U y M C h Q Y W d l J T I w M T Q z K S 9 U Y W J s Z T E 2 O T w v S X R l b V B h d G g + P C 9 J d G V t T G 9 j Y X R p b 2 4 + P F N 0 Y W J s Z U V u d H J p Z X M g L z 4 8 L 0 l 0 Z W 0 + P E l 0 Z W 0 + P E l 0 Z W 1 M b 2 N h d G l v b j 4 8 S X R l b V R 5 c G U + R m 9 y b X V s Y T w v S X R l b V R 5 c G U + P E l 0 Z W 1 Q Y X R o P l N l Y 3 R p b 2 4 x L 1 R h Y m x l M T Y 5 J T I w K F B h Z 2 U l M j A x N D M p L 1 B y b 2 1 v d G V k J T I w S G V h Z G V y c z w v S X R l b V B h d G g + P C 9 J d G V t T G 9 j Y X R p b 2 4 + P F N 0 Y W J s Z U V u d H J p Z X M g L z 4 8 L 0 l 0 Z W 0 + P E l 0 Z W 0 + P E l 0 Z W 1 M b 2 N h d G l v b j 4 8 S X R l b V R 5 c G U + R m 9 y b X V s Y T w v S X R l b V R 5 c G U + P E l 0 Z W 1 Q Y X R o P l N l Y 3 R p b 2 4 x L 1 R h Y m x l M T Y 5 J T I w K F B h Z 2 U l M j A x N D M p L 0 N o Y W 5 n Z W Q l M j B U e X B l P C 9 J d G V t U G F 0 a D 4 8 L 0 l 0 Z W 1 M b 2 N h d G l v b j 4 8 U 3 R h Y m x l R W 5 0 c m l l c y A v P j w v S X R l b T 4 8 S X R l b T 4 8 S X R l b U x v Y 2 F 0 a W 9 u P j x J d G V t V H l w Z T 5 G b 3 J t d W x h P C 9 J d G V t V H l w Z T 4 8 S X R l b V B h d G g + U 2 V j d G l v b j E v V G F i b G U y M D Y l M j A o U G F n Z S U y M D E 3 M i 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U Y W J s Z T I w N l 9 f U G F n Z V 8 x N z I i I C 8 + P E V u d H J 5 I F R 5 c G U 9 I k Z p b G x l Z E N v b X B s Z X R l U m V z d W x 0 V G 9 X b 3 J r c 2 h l Z X Q i I F Z h b H V l P S J s M S I g L z 4 8 R W 5 0 c n k g V H l w Z T 0 i Q W R k Z W R U b 0 R h d G F N b 2 R l b C I g V m F s d W U 9 I m w w I i A v P j x F b n R y e S B U e X B l P S J G a W x s Q 2 9 1 b n Q i I F Z h b H V l P S J s M j U i I C 8 + P E V u d H J 5 I F R 5 c G U 9 I k Z p b G x F c n J v c k N v Z G U i I F Z h b H V l P S J z V W 5 r b m 9 3 b i I g L z 4 8 R W 5 0 c n k g V H l w Z T 0 i R m l s b E V y c m 9 y Q 2 9 1 b n Q i I F Z h b H V l P S J s M C I g L z 4 8 R W 5 0 c n k g V H l w Z T 0 i R m l s b E x h c 3 R V c G R h d G V k I i B W Y W x 1 Z T 0 i Z D I w M j M t M D g t M z B U M T M 6 M T Q 6 N T g u M T g 1 N T A 0 M l o i I C 8 + P E V u d H J 5 I F R 5 c G U 9 I k Z p b G x D b 2 x 1 b W 5 U e X B l c y I g V m F s d W U 9 I n N 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t d 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V G F i b G U y M D Y g K F B h Z 2 U g M T c y K S 9 B d X R v U m V t b 3 Z l Z E N v b H V t b n M x L n t D b 2 x 1 b W 4 x L D B 9 J n F 1 b 3 Q 7 L C Z x d W 9 0 O 1 N l Y 3 R p b 2 4 x L 1 R h Y m x l M j A 2 I C h Q Y W d l I D E 3 M i k v Q X V 0 b 1 J l b W 9 2 Z W R D b 2 x 1 b W 5 z M S 5 7 Q 2 9 s d W 1 u M i w x f S Z x d W 9 0 O y w m c X V v d D t T Z W N 0 a W 9 u M S 9 U Y W J s Z T I w N i A o U G F n Z S A x N z I p L 0 F 1 d G 9 S Z W 1 v d m V k Q 2 9 s d W 1 u c z E u e 0 N v b H V t b j M s M n 0 m c X V v d D s s J n F 1 b 3 Q 7 U 2 V j d G l v b j E v V G F i b G U y M D Y g K F B h Z 2 U g M T c y K S 9 B d X R v U m V t b 3 Z l Z E N v b H V t b n M x L n t D b 2 x 1 b W 4 0 L D N 9 J n F 1 b 3 Q 7 L C Z x d W 9 0 O 1 N l Y 3 R p b 2 4 x L 1 R h Y m x l M j A 2 I C h Q Y W d l I D E 3 M i k v Q X V 0 b 1 J l b W 9 2 Z W R D b 2 x 1 b W 5 z M S 5 7 Q 2 9 s d W 1 u N S w 0 f S Z x d W 9 0 O y w m c X V v d D t T Z W N 0 a W 9 u M S 9 U Y W J s Z T I w N i A o U G F n Z S A x N z I p L 0 F 1 d G 9 S Z W 1 v d m V k Q 2 9 s d W 1 u c z E u e 0 N v b H V t b j Y s N X 0 m c X V v d D s s J n F 1 b 3 Q 7 U 2 V j d G l v b j E v V G F i b G U y M D Y g K F B h Z 2 U g M T c y K S 9 B d X R v U m V t b 3 Z l Z E N v b H V t b n M x L n t D b 2 x 1 b W 4 3 L D Z 9 J n F 1 b 3 Q 7 L C Z x d W 9 0 O 1 N l Y 3 R p b 2 4 x L 1 R h Y m x l M j A 2 I C h Q Y W d l I D E 3 M i k v Q X V 0 b 1 J l b W 9 2 Z W R D b 2 x 1 b W 5 z M S 5 7 Q 2 9 s d W 1 u O C w 3 f S Z x d W 9 0 O y w m c X V v d D t T Z W N 0 a W 9 u M S 9 U Y W J s Z T I w N i A o U G F n Z S A x N z I p L 0 F 1 d G 9 S Z W 1 v d m V k Q 2 9 s d W 1 u c z E u e 0 N v b H V t b j k s O H 0 m c X V v d D s s J n F 1 b 3 Q 7 U 2 V j d G l v b j E v V G F i b G U y M D Y g K F B h Z 2 U g M T c y K S 9 B d X R v U m V t b 3 Z l Z E N v b H V t b n M x L n t D b 2 x 1 b W 4 x M C w 5 f S Z x d W 9 0 O y w m c X V v d D t T Z W N 0 a W 9 u M S 9 U Y W J s Z T I w N i A o U G F n Z S A x N z I p L 0 F 1 d G 9 S Z W 1 v d m V k Q 2 9 s d W 1 u c z E u e 0 N v b H V t b j E x L D E w f S Z x d W 9 0 O y w m c X V v d D t T Z W N 0 a W 9 u M S 9 U Y W J s Z T I w N i A o U G F n Z S A x N z I p L 0 F 1 d G 9 S Z W 1 v d m V k Q 2 9 s d W 1 u c z E u e 0 N v b H V t b j E y L D E x f S Z x d W 9 0 O y w m c X V v d D t T Z W N 0 a W 9 u M S 9 U Y W J s Z T I w N i A o U G F n Z S A x N z I p L 0 F 1 d G 9 S Z W 1 v d m V k Q 2 9 s d W 1 u c z E u e 0 N v b H V t b j E z L D E y f S Z x d W 9 0 O y w m c X V v d D t T Z W N 0 a W 9 u M S 9 U Y W J s Z T I w N i A o U G F n Z S A x N z I p L 0 F 1 d G 9 S Z W 1 v d m V k Q 2 9 s d W 1 u c z E u e 0 N v b H V t b j E 0 L D E z f S Z x d W 9 0 O y w m c X V v d D t T Z W N 0 a W 9 u M S 9 U Y W J s Z T I w N i A o U G F n Z S A x N z I p L 0 F 1 d G 9 S Z W 1 v d m V k Q 2 9 s d W 1 u c z E u e 0 N v b H V t b j E 1 L D E 0 f S Z x d W 9 0 O y w m c X V v d D t T Z W N 0 a W 9 u M S 9 U Y W J s Z T I w N i A o U G F n Z S A x N z I p L 0 F 1 d G 9 S Z W 1 v d m V k Q 2 9 s d W 1 u c z E u e 0 N v b H V t b j E 2 L D E 1 f S Z x d W 9 0 O y w m c X V v d D t T Z W N 0 a W 9 u M S 9 U Y W J s Z T I w N i A o U G F n Z S A x N z I p L 0 F 1 d G 9 S Z W 1 v d m V k Q 2 9 s d W 1 u c z E u e 0 N v b H V t b j E 3 L D E 2 f S Z x d W 9 0 O 1 0 s J n F 1 b 3 Q 7 Q 2 9 s d W 1 u Q 2 9 1 b n Q m c X V v d D s 6 M T c s J n F 1 b 3 Q 7 S 2 V 5 Q 2 9 s d W 1 u T m F t Z X M m c X V v d D s 6 W 1 0 s J n F 1 b 3 Q 7 Q 2 9 s d W 1 u S W R l b n R p d G l l c y Z x d W 9 0 O z p b J n F 1 b 3 Q 7 U 2 V j d G l v b j E v V G F i b G U y M D Y g K F B h Z 2 U g M T c y K S 9 B d X R v U m V t b 3 Z l Z E N v b H V t b n M x L n t D b 2 x 1 b W 4 x L D B 9 J n F 1 b 3 Q 7 L C Z x d W 9 0 O 1 N l Y 3 R p b 2 4 x L 1 R h Y m x l M j A 2 I C h Q Y W d l I D E 3 M i k v Q X V 0 b 1 J l b W 9 2 Z W R D b 2 x 1 b W 5 z M S 5 7 Q 2 9 s d W 1 u M i w x f S Z x d W 9 0 O y w m c X V v d D t T Z W N 0 a W 9 u M S 9 U Y W J s Z T I w N i A o U G F n Z S A x N z I p L 0 F 1 d G 9 S Z W 1 v d m V k Q 2 9 s d W 1 u c z E u e 0 N v b H V t b j M s M n 0 m c X V v d D s s J n F 1 b 3 Q 7 U 2 V j d G l v b j E v V G F i b G U y M D Y g K F B h Z 2 U g M T c y K S 9 B d X R v U m V t b 3 Z l Z E N v b H V t b n M x L n t D b 2 x 1 b W 4 0 L D N 9 J n F 1 b 3 Q 7 L C Z x d W 9 0 O 1 N l Y 3 R p b 2 4 x L 1 R h Y m x l M j A 2 I C h Q Y W d l I D E 3 M i k v Q X V 0 b 1 J l b W 9 2 Z W R D b 2 x 1 b W 5 z M S 5 7 Q 2 9 s d W 1 u N S w 0 f S Z x d W 9 0 O y w m c X V v d D t T Z W N 0 a W 9 u M S 9 U Y W J s Z T I w N i A o U G F n Z S A x N z I p L 0 F 1 d G 9 S Z W 1 v d m V k Q 2 9 s d W 1 u c z E u e 0 N v b H V t b j Y s N X 0 m c X V v d D s s J n F 1 b 3 Q 7 U 2 V j d G l v b j E v V G F i b G U y M D Y g K F B h Z 2 U g M T c y K S 9 B d X R v U m V t b 3 Z l Z E N v b H V t b n M x L n t D b 2 x 1 b W 4 3 L D Z 9 J n F 1 b 3 Q 7 L C Z x d W 9 0 O 1 N l Y 3 R p b 2 4 x L 1 R h Y m x l M j A 2 I C h Q Y W d l I D E 3 M i k v Q X V 0 b 1 J l b W 9 2 Z W R D b 2 x 1 b W 5 z M S 5 7 Q 2 9 s d W 1 u O C w 3 f S Z x d W 9 0 O y w m c X V v d D t T Z W N 0 a W 9 u M S 9 U Y W J s Z T I w N i A o U G F n Z S A x N z I p L 0 F 1 d G 9 S Z W 1 v d m V k Q 2 9 s d W 1 u c z E u e 0 N v b H V t b j k s O H 0 m c X V v d D s s J n F 1 b 3 Q 7 U 2 V j d G l v b j E v V G F i b G U y M D Y g K F B h Z 2 U g M T c y K S 9 B d X R v U m V t b 3 Z l Z E N v b H V t b n M x L n t D b 2 x 1 b W 4 x M C w 5 f S Z x d W 9 0 O y w m c X V v d D t T Z W N 0 a W 9 u M S 9 U Y W J s Z T I w N i A o U G F n Z S A x N z I p L 0 F 1 d G 9 S Z W 1 v d m V k Q 2 9 s d W 1 u c z E u e 0 N v b H V t b j E x L D E w f S Z x d W 9 0 O y w m c X V v d D t T Z W N 0 a W 9 u M S 9 U Y W J s Z T I w N i A o U G F n Z S A x N z I p L 0 F 1 d G 9 S Z W 1 v d m V k Q 2 9 s d W 1 u c z E u e 0 N v b H V t b j E y L D E x f S Z x d W 9 0 O y w m c X V v d D t T Z W N 0 a W 9 u M S 9 U Y W J s Z T I w N i A o U G F n Z S A x N z I p L 0 F 1 d G 9 S Z W 1 v d m V k Q 2 9 s d W 1 u c z E u e 0 N v b H V t b j E z L D E y f S Z x d W 9 0 O y w m c X V v d D t T Z W N 0 a W 9 u M S 9 U Y W J s Z T I w N i A o U G F n Z S A x N z I p L 0 F 1 d G 9 S Z W 1 v d m V k Q 2 9 s d W 1 u c z E u e 0 N v b H V t b j E 0 L D E z f S Z x d W 9 0 O y w m c X V v d D t T Z W N 0 a W 9 u M S 9 U Y W J s Z T I w N i A o U G F n Z S A x N z I p L 0 F 1 d G 9 S Z W 1 v d m V k Q 2 9 s d W 1 u c z E u e 0 N v b H V t b j E 1 L D E 0 f S Z x d W 9 0 O y w m c X V v d D t T Z W N 0 a W 9 u M S 9 U Y W J s Z T I w N i A o U G F n Z S A x N z I p L 0 F 1 d G 9 S Z W 1 v d m V k Q 2 9 s d W 1 u c z E u e 0 N v b H V t b j E 2 L D E 1 f S Z x d W 9 0 O y w m c X V v d D t T Z W N 0 a W 9 u M S 9 U Y W J s Z T I w N i A o U G F n Z S A x N z I p L 0 F 1 d G 9 S Z W 1 v d m V k Q 2 9 s d W 1 u c z E u e 0 N v b H V t b j E 3 L D E 2 f S Z x d W 9 0 O 1 0 s J n F 1 b 3 Q 7 U m V s Y X R p b 2 5 z a G l w S W 5 m b y Z x d W 9 0 O z p b X X 0 i I C 8 + P C 9 T d G F i b G V F b n R y a W V z P j w v S X R l b T 4 8 S X R l b T 4 8 S X R l b U x v Y 2 F 0 a W 9 u P j x J d G V t V H l w Z T 5 G b 3 J t d W x h P C 9 J d G V t V H l w Z T 4 8 S X R l b V B h d G g + U 2 V j d G l v b j E v V G F i b G U y M D Y l M j A o U G F n Z S U y M D E 3 M i k v U 2 9 1 c m N l P C 9 J d G V t U G F 0 a D 4 8 L 0 l 0 Z W 1 M b 2 N h d G l v b j 4 8 U 3 R h Y m x l R W 5 0 c m l l c y A v P j w v S X R l b T 4 8 S X R l b T 4 8 S X R l b U x v Y 2 F 0 a W 9 u P j x J d G V t V H l w Z T 5 G b 3 J t d W x h P C 9 J d G V t V H l w Z T 4 8 S X R l b V B h d G g + U 2 V j d G l v b j E v V G F i b G U y M D Y l M j A o U G F n Z S U y M D E 3 M i k v V G F i b G U y M D Y 8 L 0 l 0 Z W 1 Q Y X R o P j w v S X R l b U x v Y 2 F 0 a W 9 u P j x T d G F i b G V F b n R y a W V z I C 8 + P C 9 J d G V t P j x J d G V t P j x J d G V t T G 9 j Y X R p b 2 4 + P E l 0 Z W 1 U e X B l P k Z v c m 1 1 b G E 8 L 0 l 0 Z W 1 U e X B l P j x J d G V t U G F 0 a D 5 T Z W N 0 a W 9 u M S 9 U Y W J s Z T I w N i U y M C h Q Y W d l J T I w M T c y K S 9 D a G F u Z 2 V k J T I w V H l w Z T w v S X R l b V B h d G g + P C 9 J d G V t T G 9 j Y X R p b 2 4 + P F N 0 Y W J s Z U V u d H J p Z X M g L z 4 8 L 0 l 0 Z W 0 + P E l 0 Z W 0 + P E l 0 Z W 1 M b 2 N h d G l v b j 4 8 S X R l b V R 5 c G U + R m 9 y b X V s Y T w v S X R l b V R 5 c G U + P E l 0 Z W 1 Q Y X R o P l N l Y 3 R p b 2 4 x L 1 R h Y m x l M T Q 0 J T I w K F B h Z 2 U l M j A x M T k 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V G F i b G U x N D R f X 1 B h Z 2 V f M T E 5 I i A v P j x F b n R y e S B U e X B l P S J G a W x s Z W R D b 2 1 w b G V 0 Z V J l c 3 V s d F R v V 2 9 y a 3 N o Z W V 0 I i B W Y W x 1 Z T 0 i b D E i I C 8 + P E V u d H J 5 I F R 5 c G U 9 I k F k Z G V k V G 9 E Y X R h T W 9 k Z W w i I F Z h b H V l P S J s M C I g L z 4 8 R W 5 0 c n k g V H l w Z T 0 i R m l s b E N v d W 5 0 I i B W Y W x 1 Z T 0 i b D E x I i A v P j x F b n R y e S B U e X B l P S J G a W x s R X J y b 3 J D b 2 R l I i B W Y W x 1 Z T 0 i c 1 V u a 2 5 v d 2 4 i I C 8 + P E V u d H J 5 I F R 5 c G U 9 I k Z p b G x F c n J v c k N v d W 5 0 I i B W Y W x 1 Z T 0 i b D A i I C 8 + P E V u d H J 5 I F R 5 c G U 9 I k Z p b G x M Y X N 0 V X B k Y X R l Z C I g V m F s d W U 9 I m Q y M D I z L T A 4 L T M w V D E z O j M w O j I 1 L j E 5 N j M 0 M D F a I i A v P j x F b n R y e S B U e X B l P S J G a W x s Q 2 9 s d W 1 u V H l w Z X M i I F Z h b H V l P S J z Q m d Z R E J n T U d C Z 0 1 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V G F i b G U x N D Q g K F B h Z 2 U g M T E 5 K S 9 B d X R v U m V t b 3 Z l Z E N v b H V t b n M x L n t D b 2 x 1 b W 4 x L D B 9 J n F 1 b 3 Q 7 L C Z x d W 9 0 O 1 N l Y 3 R p b 2 4 x L 1 R h Y m x l M T Q 0 I C h Q Y W d l I D E x O S k v Q X V 0 b 1 J l b W 9 2 Z W R D b 2 x 1 b W 5 z M S 5 7 Q 2 9 s d W 1 u M i w x f S Z x d W 9 0 O y w m c X V v d D t T Z W N 0 a W 9 u M S 9 U Y W J s Z T E 0 N C A o U G F n Z S A x M T k p L 0 F 1 d G 9 S Z W 1 v d m V k Q 2 9 s d W 1 u c z E u e 0 N v b H V t b j M s M n 0 m c X V v d D s s J n F 1 b 3 Q 7 U 2 V j d G l v b j E v V G F i b G U x N D Q g K F B h Z 2 U g M T E 5 K S 9 B d X R v U m V t b 3 Z l Z E N v b H V t b n M x L n t D b 2 x 1 b W 4 0 L D N 9 J n F 1 b 3 Q 7 L C Z x d W 9 0 O 1 N l Y 3 R p b 2 4 x L 1 R h Y m x l M T Q 0 I C h Q Y W d l I D E x O S k v Q X V 0 b 1 J l b W 9 2 Z W R D b 2 x 1 b W 5 z M S 5 7 Q 2 9 s d W 1 u N S w 0 f S Z x d W 9 0 O y w m c X V v d D t T Z W N 0 a W 9 u M S 9 U Y W J s Z T E 0 N C A o U G F n Z S A x M T k p L 0 F 1 d G 9 S Z W 1 v d m V k Q 2 9 s d W 1 u c z E u e 0 N v b H V t b j Y s N X 0 m c X V v d D s s J n F 1 b 3 Q 7 U 2 V j d G l v b j E v V G F i b G U x N D Q g K F B h Z 2 U g M T E 5 K S 9 B d X R v U m V t b 3 Z l Z E N v b H V t b n M x L n t D b 2 x 1 b W 4 3 L D Z 9 J n F 1 b 3 Q 7 L C Z x d W 9 0 O 1 N l Y 3 R p b 2 4 x L 1 R h Y m x l M T Q 0 I C h Q Y W d l I D E x O S k v Q X V 0 b 1 J l b W 9 2 Z W R D b 2 x 1 b W 5 z M S 5 7 Q 2 9 s d W 1 u O C w 3 f S Z x d W 9 0 O y w m c X V v d D t T Z W N 0 a W 9 u M S 9 U Y W J s Z T E 0 N C A o U G F n Z S A x M T k p L 0 F 1 d G 9 S Z W 1 v d m V k Q 2 9 s d W 1 u c z E u e 0 N v b H V t b j k s O H 0 m c X V v d D t d L C Z x d W 9 0 O 0 N v b H V t b k N v d W 5 0 J n F 1 b 3 Q 7 O j k s J n F 1 b 3 Q 7 S 2 V 5 Q 2 9 s d W 1 u T m F t Z X M m c X V v d D s 6 W 1 0 s J n F 1 b 3 Q 7 Q 2 9 s d W 1 u S W R l b n R p d G l l c y Z x d W 9 0 O z p b J n F 1 b 3 Q 7 U 2 V j d G l v b j E v V G F i b G U x N D Q g K F B h Z 2 U g M T E 5 K S 9 B d X R v U m V t b 3 Z l Z E N v b H V t b n M x L n t D b 2 x 1 b W 4 x L D B 9 J n F 1 b 3 Q 7 L C Z x d W 9 0 O 1 N l Y 3 R p b 2 4 x L 1 R h Y m x l M T Q 0 I C h Q Y W d l I D E x O S k v Q X V 0 b 1 J l b W 9 2 Z W R D b 2 x 1 b W 5 z M S 5 7 Q 2 9 s d W 1 u M i w x f S Z x d W 9 0 O y w m c X V v d D t T Z W N 0 a W 9 u M S 9 U Y W J s Z T E 0 N C A o U G F n Z S A x M T k p L 0 F 1 d G 9 S Z W 1 v d m V k Q 2 9 s d W 1 u c z E u e 0 N v b H V t b j M s M n 0 m c X V v d D s s J n F 1 b 3 Q 7 U 2 V j d G l v b j E v V G F i b G U x N D Q g K F B h Z 2 U g M T E 5 K S 9 B d X R v U m V t b 3 Z l Z E N v b H V t b n M x L n t D b 2 x 1 b W 4 0 L D N 9 J n F 1 b 3 Q 7 L C Z x d W 9 0 O 1 N l Y 3 R p b 2 4 x L 1 R h Y m x l M T Q 0 I C h Q Y W d l I D E x O S k v Q X V 0 b 1 J l b W 9 2 Z W R D b 2 x 1 b W 5 z M S 5 7 Q 2 9 s d W 1 u N S w 0 f S Z x d W 9 0 O y w m c X V v d D t T Z W N 0 a W 9 u M S 9 U Y W J s Z T E 0 N C A o U G F n Z S A x M T k p L 0 F 1 d G 9 S Z W 1 v d m V k Q 2 9 s d W 1 u c z E u e 0 N v b H V t b j Y s N X 0 m c X V v d D s s J n F 1 b 3 Q 7 U 2 V j d G l v b j E v V G F i b G U x N D Q g K F B h Z 2 U g M T E 5 K S 9 B d X R v U m V t b 3 Z l Z E N v b H V t b n M x L n t D b 2 x 1 b W 4 3 L D Z 9 J n F 1 b 3 Q 7 L C Z x d W 9 0 O 1 N l Y 3 R p b 2 4 x L 1 R h Y m x l M T Q 0 I C h Q Y W d l I D E x O S k v Q X V 0 b 1 J l b W 9 2 Z W R D b 2 x 1 b W 5 z M S 5 7 Q 2 9 s d W 1 u O C w 3 f S Z x d W 9 0 O y w m c X V v d D t T Z W N 0 a W 9 u M S 9 U Y W J s Z T E 0 N C A o U G F n Z S A x M T k p L 0 F 1 d G 9 S Z W 1 v d m V k Q 2 9 s d W 1 u c z E u e 0 N v b H V t b j k s O H 0 m c X V v d D t d L C Z x d W 9 0 O 1 J l b G F 0 a W 9 u c 2 h p c E l u Z m 8 m c X V v d D s 6 W 1 1 9 I i A v P j w v U 3 R h Y m x l R W 5 0 c m l l c z 4 8 L 0 l 0 Z W 0 + P E l 0 Z W 0 + P E l 0 Z W 1 M b 2 N h d G l v b j 4 8 S X R l b V R 5 c G U + R m 9 y b X V s Y T w v S X R l b V R 5 c G U + P E l 0 Z W 1 Q Y X R o P l N l Y 3 R p b 2 4 x L 1 R h Y m x l M T Q 0 J T I w K F B h Z 2 U l M j A x M T k p L 1 N v d X J j Z T w v S X R l b V B h d G g + P C 9 J d G V t T G 9 j Y X R p b 2 4 + P F N 0 Y W J s Z U V u d H J p Z X M g L z 4 8 L 0 l 0 Z W 0 + P E l 0 Z W 0 + P E l 0 Z W 1 M b 2 N h d G l v b j 4 8 S X R l b V R 5 c G U + R m 9 y b X V s Y T w v S X R l b V R 5 c G U + P E l 0 Z W 1 Q Y X R o P l N l Y 3 R p b 2 4 x L 1 R h Y m x l M T Q 0 J T I w K F B h Z 2 U l M j A x M T k p L 1 R h Y m x l M T Q 0 P C 9 J d G V t U G F 0 a D 4 8 L 0 l 0 Z W 1 M b 2 N h d G l v b j 4 8 U 3 R h Y m x l R W 5 0 c m l l c y A v P j w v S X R l b T 4 8 S X R l b T 4 8 S X R l b U x v Y 2 F 0 a W 9 u P j x J d G V t V H l w Z T 5 G b 3 J t d W x h P C 9 J d G V t V H l w Z T 4 8 S X R l b V B h d G g + U 2 V j d G l v b j E v V G F i b G U x N D Q l M j A o U G F n Z S U y M D E x O S k v Q 2 h h b m d l Z C U y M F R 5 c G U 8 L 0 l 0 Z W 1 Q Y X R o P j w v S X R l b U x v Y 2 F 0 a W 9 u P j x T d G F i b G V F b n R y a W V z I C 8 + P C 9 J d G V t P j x J d G V t P j x J d G V t T G 9 j Y X R p b 2 4 + P E l 0 Z W 1 U e X B l P k Z v c m 1 1 b G E 8 L 0 l 0 Z W 1 U e X B l P j x J d G V t U G F 0 a D 5 T Z W N 0 a W 9 u M S 9 U Y W J s Z T A 5 O S U y M C h Q Y W d l J T I w M j g 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x I i A v P j x F b n R y e S B U e X B l P S J G a W x s Q 2 9 1 b n Q i I F Z h b H V l P S J s M T A i I C 8 + P E V u d H J 5 I F R 5 c G U 9 I k Z p b G x F c n J v c k N v Z G U i I F Z h b H V l P S J z V W 5 r b m 9 3 b i I g L z 4 8 R W 5 0 c n k g V H l w Z T 0 i R m l s b E V y c m 9 y Q 2 9 1 b n Q i I F Z h b H V l P S J s M C I g L z 4 8 R W 5 0 c n k g V H l w Z T 0 i R m l s b E x h c 3 R V c G R h d G V k I i B W Y W x 1 Z T 0 i Z D I w M j M t M D g t M z B U M T Q 6 M D E 6 N D c u N j E x M T I 3 N l o i I C 8 + P E V u d H J 5 I F R 5 c G U 9 I k Z p b G x D b 2 x 1 b W 5 U e X B l c y I g V m F s d W U 9 I n N C Z 1 l H Q m d Z R 0 J n W U d C Z 1 l H Q k F Z R E J B U T 0 i I C 8 + P E V u d H J 5 I F R 5 c G U 9 I k Z p b G x D b 2 x 1 b W 5 O Y W 1 l c y I g V m F s d W U 9 I n N b J n F 1 b 3 Q 7 Q 2 9 s d W 1 u M S Z x d W 9 0 O y w m c X V v d D t S Z X Z l b n V l c 2 J 5 O 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X S 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h Y m x l M D k 5 I C h Q Y W d l I D I 4 K S 9 D a G F u Z 2 V k I F R 5 c G U u e 0 N v b H V t b j E s M H 0 m c X V v d D s s J n F 1 b 3 Q 7 U 2 V j d G l v b j E v V G F i b G U w O T k g K F B h Z 2 U g M j g p L 0 N o Y W 5 n Z W Q g V H l w Z S 5 7 U m V 2 Z W 5 1 Z X N i e T o s M X 0 m c X V v d D s s J n F 1 b 3 Q 7 U 2 V j d G l v b j E v V G F i b G U w O T k g K F B h Z 2 U g M j g p L 0 N o Y W 5 n Z W Q g V H l w Z S 5 7 Q 2 9 s d W 1 u M y w y f S Z x d W 9 0 O y w m c X V v d D t T Z W N 0 a W 9 u M S 9 U Y W J s Z T A 5 O S A o U G F n Z S A y O C k v Q 2 h h b m d l Z C B U e X B l L n t D b 2 x 1 b W 4 0 L D N 9 J n F 1 b 3 Q 7 L C Z x d W 9 0 O 1 N l Y 3 R p b 2 4 x L 1 R h Y m x l M D k 5 I C h Q Y W d l I D I 4 K S 9 D a G F u Z 2 V k I F R 5 c G U u e 0 N v b H V t b j U s N H 0 m c X V v d D s s J n F 1 b 3 Q 7 U 2 V j d G l v b j E v V G F i b G U w O T k g K F B h Z 2 U g M j g p L 0 N o Y W 5 n Z W Q g V H l w Z S 5 7 Q 2 9 s d W 1 u N i w 1 f S Z x d W 9 0 O y w m c X V v d D t T Z W N 0 a W 9 u M S 9 U Y W J s Z T A 5 O S A o U G F n Z S A y O C k v Q 2 h h b m d l Z C B U e X B l L n t D b 2 x 1 b W 4 3 L D Z 9 J n F 1 b 3 Q 7 L C Z x d W 9 0 O 1 N l Y 3 R p b 2 4 x L 1 R h Y m x l M D k 5 I C h Q Y W d l I D I 4 K S 9 D a G F u Z 2 V k I F R 5 c G U u e 0 N v b H V t b j g s N 3 0 m c X V v d D s s J n F 1 b 3 Q 7 U 2 V j d G l v b j E v V G F i b G U w O T k g K F B h Z 2 U g M j g p L 0 N o Y W 5 n Z W Q g V H l w Z S 5 7 Q 2 9 s d W 1 u O S w 4 f S Z x d W 9 0 O y w m c X V v d D t T Z W N 0 a W 9 u M S 9 U Y W J s Z T A 5 O S A o U G F n Z S A y O C k v Q 2 h h b m d l Z C B U e X B l L n t D b 2 x 1 b W 4 x M C w 5 f S Z x d W 9 0 O y w m c X V v d D t T Z W N 0 a W 9 u M S 9 U Y W J s Z T A 5 O S A o U G F n Z S A y O C k v Q 2 h h b m d l Z C B U e X B l L n t D b 2 x 1 b W 4 x M S w x M H 0 m c X V v d D s s J n F 1 b 3 Q 7 U 2 V j d G l v b j E v V G F i b G U w O T k g K F B h Z 2 U g M j g p L 0 N o Y W 5 n Z W Q g V H l w Z S 5 7 Q 2 9 s d W 1 u M T I s M T F 9 J n F 1 b 3 Q 7 L C Z x d W 9 0 O 1 N l Y 3 R p b 2 4 x L 1 R h Y m x l M D k 5 I C h Q Y W d l I D I 4 K S 9 D a G F u Z 2 V k I F R 5 c G U u e 0 N v b H V t b j E z L D E y f S Z x d W 9 0 O y w m c X V v d D t T Z W N 0 a W 9 u M S 9 U Y W J s Z T A 5 O S A o U G F n Z S A y O C k v Q 2 h h b m d l Z C B U e X B l L n t D b 2 x 1 b W 4 x N C w x M 3 0 m c X V v d D s s J n F 1 b 3 Q 7 U 2 V j d G l v b j E v V G F i b G U w O T k g K F B h Z 2 U g M j g p L 0 N o Y W 5 n Z W Q g V H l w Z S 5 7 Q 2 9 s d W 1 u M T U s M T R 9 J n F 1 b 3 Q 7 L C Z x d W 9 0 O 1 N l Y 3 R p b 2 4 x L 1 R h Y m x l M D k 5 I C h Q Y W d l I D I 4 K S 9 D a G F u Z 2 V k I F R 5 c G U u e 0 N v b H V t b j E 2 L D E 1 f S Z x d W 9 0 O y w m c X V v d D t T Z W N 0 a W 9 u M S 9 U Y W J s Z T A 5 O S A o U G F n Z S A y O C k v Q 2 h h b m d l Z C B U e X B l L n t D b 2 x 1 b W 4 x N y w x N n 0 m c X V v d D t d L C Z x d W 9 0 O 0 N v b H V t b k N v d W 5 0 J n F 1 b 3 Q 7 O j E 3 L C Z x d W 9 0 O 0 t l e U N v b H V t b k 5 h b W V z J n F 1 b 3 Q 7 O l t d L C Z x d W 9 0 O 0 N v b H V t b k l k Z W 5 0 a X R p Z X M m c X V v d D s 6 W y Z x d W 9 0 O 1 N l Y 3 R p b 2 4 x L 1 R h Y m x l M D k 5 I C h Q Y W d l I D I 4 K S 9 D a G F u Z 2 V k I F R 5 c G U u e 0 N v b H V t b j E s M H 0 m c X V v d D s s J n F 1 b 3 Q 7 U 2 V j d G l v b j E v V G F i b G U w O T k g K F B h Z 2 U g M j g p L 0 N o Y W 5 n Z W Q g V H l w Z S 5 7 U m V 2 Z W 5 1 Z X N i e T o s M X 0 m c X V v d D s s J n F 1 b 3 Q 7 U 2 V j d G l v b j E v V G F i b G U w O T k g K F B h Z 2 U g M j g p L 0 N o Y W 5 n Z W Q g V H l w Z S 5 7 Q 2 9 s d W 1 u M y w y f S Z x d W 9 0 O y w m c X V v d D t T Z W N 0 a W 9 u M S 9 U Y W J s Z T A 5 O S A o U G F n Z S A y O C k v Q 2 h h b m d l Z C B U e X B l L n t D b 2 x 1 b W 4 0 L D N 9 J n F 1 b 3 Q 7 L C Z x d W 9 0 O 1 N l Y 3 R p b 2 4 x L 1 R h Y m x l M D k 5 I C h Q Y W d l I D I 4 K S 9 D a G F u Z 2 V k I F R 5 c G U u e 0 N v b H V t b j U s N H 0 m c X V v d D s s J n F 1 b 3 Q 7 U 2 V j d G l v b j E v V G F i b G U w O T k g K F B h Z 2 U g M j g p L 0 N o Y W 5 n Z W Q g V H l w Z S 5 7 Q 2 9 s d W 1 u N i w 1 f S Z x d W 9 0 O y w m c X V v d D t T Z W N 0 a W 9 u M S 9 U Y W J s Z T A 5 O S A o U G F n Z S A y O C k v Q 2 h h b m d l Z C B U e X B l L n t D b 2 x 1 b W 4 3 L D Z 9 J n F 1 b 3 Q 7 L C Z x d W 9 0 O 1 N l Y 3 R p b 2 4 x L 1 R h Y m x l M D k 5 I C h Q Y W d l I D I 4 K S 9 D a G F u Z 2 V k I F R 5 c G U u e 0 N v b H V t b j g s N 3 0 m c X V v d D s s J n F 1 b 3 Q 7 U 2 V j d G l v b j E v V G F i b G U w O T k g K F B h Z 2 U g M j g p L 0 N o Y W 5 n Z W Q g V H l w Z S 5 7 Q 2 9 s d W 1 u O S w 4 f S Z x d W 9 0 O y w m c X V v d D t T Z W N 0 a W 9 u M S 9 U Y W J s Z T A 5 O S A o U G F n Z S A y O C k v Q 2 h h b m d l Z C B U e X B l L n t D b 2 x 1 b W 4 x M C w 5 f S Z x d W 9 0 O y w m c X V v d D t T Z W N 0 a W 9 u M S 9 U Y W J s Z T A 5 O S A o U G F n Z S A y O C k v Q 2 h h b m d l Z C B U e X B l L n t D b 2 x 1 b W 4 x M S w x M H 0 m c X V v d D s s J n F 1 b 3 Q 7 U 2 V j d G l v b j E v V G F i b G U w O T k g K F B h Z 2 U g M j g p L 0 N o Y W 5 n Z W Q g V H l w Z S 5 7 Q 2 9 s d W 1 u M T I s M T F 9 J n F 1 b 3 Q 7 L C Z x d W 9 0 O 1 N l Y 3 R p b 2 4 x L 1 R h Y m x l M D k 5 I C h Q Y W d l I D I 4 K S 9 D a G F u Z 2 V k I F R 5 c G U u e 0 N v b H V t b j E z L D E y f S Z x d W 9 0 O y w m c X V v d D t T Z W N 0 a W 9 u M S 9 U Y W J s Z T A 5 O S A o U G F n Z S A y O C k v Q 2 h h b m d l Z C B U e X B l L n t D b 2 x 1 b W 4 x N C w x M 3 0 m c X V v d D s s J n F 1 b 3 Q 7 U 2 V j d G l v b j E v V G F i b G U w O T k g K F B h Z 2 U g M j g p L 0 N o Y W 5 n Z W Q g V H l w Z S 5 7 Q 2 9 s d W 1 u M T U s M T R 9 J n F 1 b 3 Q 7 L C Z x d W 9 0 O 1 N l Y 3 R p b 2 4 x L 1 R h Y m x l M D k 5 I C h Q Y W d l I D I 4 K S 9 D a G F u Z 2 V k I F R 5 c G U u e 0 N v b H V t b j E 2 L D E 1 f S Z x d W 9 0 O y w m c X V v d D t T Z W N 0 a W 9 u M S 9 U Y W J s Z T A 5 O S A o U G F n Z S A y O C k v Q 2 h h b m d l Z C B U e X B l L n t D b 2 x 1 b W 4 x N y w x N n 0 m c X V v d D t d L C Z x d W 9 0 O 1 J l b G F 0 a W 9 u c 2 h p c E l u Z m 8 m c X V v d D s 6 W 1 1 9 I i A v P j w v U 3 R h Y m x l R W 5 0 c m l l c z 4 8 L 0 l 0 Z W 0 + P E l 0 Z W 0 + P E l 0 Z W 1 M b 2 N h d G l v b j 4 8 S X R l b V R 5 c G U + R m 9 y b X V s Y T w v S X R l b V R 5 c G U + P E l 0 Z W 1 Q Y X R o P l N l Y 3 R p b 2 4 x L 1 R h Y m x l M D k 5 J T I w K F B h Z 2 U l M j A y O C k v U 2 9 1 c m N l P C 9 J d G V t U G F 0 a D 4 8 L 0 l 0 Z W 1 M b 2 N h d G l v b j 4 8 U 3 R h Y m x l R W 5 0 c m l l c y A v P j w v S X R l b T 4 8 S X R l b T 4 8 S X R l b U x v Y 2 F 0 a W 9 u P j x J d G V t V H l w Z T 5 G b 3 J t d W x h P C 9 J d G V t V H l w Z T 4 8 S X R l b V B h d G g + U 2 V j d G l v b j E v V G F i b G U w O T k l M j A o U G F n Z S U y M D I 4 K S 9 U Y W J s Z T A 5 O T w v S X R l b V B h d G g + P C 9 J d G V t T G 9 j Y X R p b 2 4 + P F N 0 Y W J s Z U V u d H J p Z X M g L z 4 8 L 0 l 0 Z W 0 + P E l 0 Z W 0 + P E l 0 Z W 1 M b 2 N h d G l v b j 4 8 S X R l b V R 5 c G U + R m 9 y b X V s Y T w v S X R l b V R 5 c G U + P E l 0 Z W 1 Q Y X R o P l N l Y 3 R p b 2 4 x L 1 R h Y m x l M T A z J T I w K F B h Z 2 U l M j A y O S 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5 I i A v P j x F b n R y e S B U e X B l P S J G a W x s R X J y b 3 J D b 2 R l I i B W Y W x 1 Z T 0 i c 1 V u a 2 5 v d 2 4 i I C 8 + P E V u d H J 5 I F R 5 c G U 9 I k Z p b G x F c n J v c k N v d W 5 0 I i B W Y W x 1 Z T 0 i b D A i I C 8 + P E V u d H J 5 I F R 5 c G U 9 I k Z p b G x M Y X N 0 V X B k Y X R l Z C I g V m F s d W U 9 I m Q y M D I z L T A 4 L T M w V D E 0 O j A x O j Q 3 L j Y x O T E z O T F a I i A v P j x F b n R y e S B U e X B l P S J G a W x s Q 2 9 s d W 1 u V H l w Z X M i I F Z h b H V l P S J z Q m d Z R E J n T U V C Z 0 1 F Q k E 9 P S I g L z 4 8 R W 5 0 c n k g V H l w Z T 0 i R m l s b E N v b H V t b k 5 h b W V z I i B W Y W x 1 Z T 0 i c 1 s m c X V v d D t S Z X Z l b n V l c 2 J 5 O i Z x d W 9 0 O y w m c X V v d D t D b 2 x 1 b W 4 y J n F 1 b 3 Q 7 L C Z x d W 9 0 O 0 N v b H V t b j M m c X V v d D s s J n F 1 b 3 Q 7 Q 2 9 s d W 1 u N C Z x d W 9 0 O y w m c X V v d D t D b 2 x 1 b W 4 1 J n F 1 b 3 Q 7 L C Z x d W 9 0 O 0 N v b H V t b j Y m c X V v d D s s J n F 1 b 3 Q 7 Q 2 9 s d W 1 u N y Z x d W 9 0 O y w m c X V v d D t D b 2 x 1 b W 4 4 J n F 1 b 3 Q 7 L C Z x d W 9 0 O 0 N v b H V t b j k m c X V v d D s s J n F 1 b 3 Q 7 Q 2 9 s d W 1 u M T A 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V G F i b G U x M D M g K F B h Z 2 U g M j k p L 0 N o Y W 5 n Z W Q g V H l w Z S 5 7 U m V 2 Z W 5 1 Z X N i e T o s M H 0 m c X V v d D s s J n F 1 b 3 Q 7 U 2 V j d G l v b j E v V G F i b G U x M D M g K F B h Z 2 U g M j k p L 0 N o Y W 5 n Z W Q g V H l w Z S 5 7 Q 2 9 s d W 1 u M i w x f S Z x d W 9 0 O y w m c X V v d D t T Z W N 0 a W 9 u M S 9 U Y W J s Z T E w M y A o U G F n Z S A y O S k v Q 2 h h b m d l Z C B U e X B l L n t D b 2 x 1 b W 4 z L D J 9 J n F 1 b 3 Q 7 L C Z x d W 9 0 O 1 N l Y 3 R p b 2 4 x L 1 R h Y m x l M T A z I C h Q Y W d l I D I 5 K S 9 D a G F u Z 2 V k I F R 5 c G U u e 0 N v b H V t b j Q s M 3 0 m c X V v d D s s J n F 1 b 3 Q 7 U 2 V j d G l v b j E v V G F i b G U x M D M g K F B h Z 2 U g M j k p L 0 N o Y W 5 n Z W Q g V H l w Z S 5 7 Q 2 9 s d W 1 u N S w 0 f S Z x d W 9 0 O y w m c X V v d D t T Z W N 0 a W 9 u M S 9 U Y W J s Z T E w M y A o U G F n Z S A y O S k v Q 2 h h b m d l Z C B U e X B l L n t D b 2 x 1 b W 4 2 L D V 9 J n F 1 b 3 Q 7 L C Z x d W 9 0 O 1 N l Y 3 R p b 2 4 x L 1 R h Y m x l M T A z I C h Q Y W d l I D I 5 K S 9 D a G F u Z 2 V k I F R 5 c G U u e 0 N v b H V t b j c s N n 0 m c X V v d D s s J n F 1 b 3 Q 7 U 2 V j d G l v b j E v V G F i b G U x M D M g K F B h Z 2 U g M j k p L 0 N o Y W 5 n Z W Q g V H l w Z S 5 7 Q 2 9 s d W 1 u O C w 3 f S Z x d W 9 0 O y w m c X V v d D t T Z W N 0 a W 9 u M S 9 U Y W J s Z T E w M y A o U G F n Z S A y O S k v Q 2 h h b m d l Z C B U e X B l L n t D b 2 x 1 b W 4 5 L D h 9 J n F 1 b 3 Q 7 L C Z x d W 9 0 O 1 N l Y 3 R p b 2 4 x L 1 R h Y m x l M T A z I C h Q Y W d l I D I 5 K S 9 D a G F u Z 2 V k I F R 5 c G U u e 0 N v b H V t b j E w L D l 9 J n F 1 b 3 Q 7 X S w m c X V v d D t D b 2 x 1 b W 5 D b 3 V u d C Z x d W 9 0 O z o x M C w m c X V v d D t L Z X l D b 2 x 1 b W 5 O Y W 1 l c y Z x d W 9 0 O z p b X S w m c X V v d D t D b 2 x 1 b W 5 J Z G V u d G l 0 a W V z J n F 1 b 3 Q 7 O l s m c X V v d D t T Z W N 0 a W 9 u M S 9 U Y W J s Z T E w M y A o U G F n Z S A y O S k v Q 2 h h b m d l Z C B U e X B l L n t S Z X Z l b n V l c 2 J 5 O i w w f S Z x d W 9 0 O y w m c X V v d D t T Z W N 0 a W 9 u M S 9 U Y W J s Z T E w M y A o U G F n Z S A y O S k v Q 2 h h b m d l Z C B U e X B l L n t D b 2 x 1 b W 4 y L D F 9 J n F 1 b 3 Q 7 L C Z x d W 9 0 O 1 N l Y 3 R p b 2 4 x L 1 R h Y m x l M T A z I C h Q Y W d l I D I 5 K S 9 D a G F u Z 2 V k I F R 5 c G U u e 0 N v b H V t b j M s M n 0 m c X V v d D s s J n F 1 b 3 Q 7 U 2 V j d G l v b j E v V G F i b G U x M D M g K F B h Z 2 U g M j k p L 0 N o Y W 5 n Z W Q g V H l w Z S 5 7 Q 2 9 s d W 1 u N C w z f S Z x d W 9 0 O y w m c X V v d D t T Z W N 0 a W 9 u M S 9 U Y W J s Z T E w M y A o U G F n Z S A y O S k v Q 2 h h b m d l Z C B U e X B l L n t D b 2 x 1 b W 4 1 L D R 9 J n F 1 b 3 Q 7 L C Z x d W 9 0 O 1 N l Y 3 R p b 2 4 x L 1 R h Y m x l M T A z I C h Q Y W d l I D I 5 K S 9 D a G F u Z 2 V k I F R 5 c G U u e 0 N v b H V t b j Y s N X 0 m c X V v d D s s J n F 1 b 3 Q 7 U 2 V j d G l v b j E v V G F i b G U x M D M g K F B h Z 2 U g M j k p L 0 N o Y W 5 n Z W Q g V H l w Z S 5 7 Q 2 9 s d W 1 u N y w 2 f S Z x d W 9 0 O y w m c X V v d D t T Z W N 0 a W 9 u M S 9 U Y W J s Z T E w M y A o U G F n Z S A y O S k v Q 2 h h b m d l Z C B U e X B l L n t D b 2 x 1 b W 4 4 L D d 9 J n F 1 b 3 Q 7 L C Z x d W 9 0 O 1 N l Y 3 R p b 2 4 x L 1 R h Y m x l M T A z I C h Q Y W d l I D I 5 K S 9 D a G F u Z 2 V k I F R 5 c G U u e 0 N v b H V t b j k s O H 0 m c X V v d D s s J n F 1 b 3 Q 7 U 2 V j d G l v b j E v V G F i b G U x M D M g K F B h Z 2 U g M j k p L 0 N o Y W 5 n Z W Q g V H l w Z S 5 7 Q 2 9 s d W 1 u M T A s O X 0 m c X V v d D t d L C Z x d W 9 0 O 1 J l b G F 0 a W 9 u c 2 h p c E l u Z m 8 m c X V v d D s 6 W 1 1 9 I i A v P j w v U 3 R h Y m x l R W 5 0 c m l l c z 4 8 L 0 l 0 Z W 0 + P E l 0 Z W 0 + P E l 0 Z W 1 M b 2 N h d G l v b j 4 8 S X R l b V R 5 c G U + R m 9 y b X V s Y T w v S X R l b V R 5 c G U + P E l 0 Z W 1 Q Y X R o P l N l Y 3 R p b 2 4 x L 1 R h Y m x l M T A z J T I w K F B h Z 2 U l M j A y O S k v U 2 9 1 c m N l P C 9 J d G V t U G F 0 a D 4 8 L 0 l 0 Z W 1 M b 2 N h d G l v b j 4 8 U 3 R h Y m x l R W 5 0 c m l l c y A v P j w v S X R l b T 4 8 S X R l b T 4 8 S X R l b U x v Y 2 F 0 a W 9 u P j x J d G V t V H l w Z T 5 G b 3 J t d W x h P C 9 J d G V t V H l w Z T 4 8 S X R l b V B h d G g + U 2 V j d G l v b j E v V G F i b G U x M D M l M j A o U G F n Z S U y M D I 5 K S 9 U Y W J s Z T E w M z w v S X R l b V B h d G g + P C 9 J d G V t T G 9 j Y X R p b 2 4 + P F N 0 Y W J s Z U V u d H J p Z X M g L z 4 8 L 0 l 0 Z W 0 + P E l 0 Z W 0 + P E l 0 Z W 1 M b 2 N h d G l v b j 4 8 S X R l b V R 5 c G U + R m 9 y b X V s Y T w v S X R l b V R 5 c G U + P E l 0 Z W 1 Q Y X R o P l N l Y 3 R p b 2 4 x L 1 R h Y m x l M T A z J T I w K F B h Z 2 U l M j A y O S k v U H J v b W 9 0 Z W Q l M j B I Z W F k Z X J z P C 9 J d G V t U G F 0 a D 4 8 L 0 l 0 Z W 1 M b 2 N h d G l v b j 4 8 U 3 R h Y m x l R W 5 0 c m l l c y A v P j w v S X R l b T 4 8 S X R l b T 4 8 S X R l b U x v Y 2 F 0 a W 9 u P j x J d G V t V H l w Z T 5 G b 3 J t d W x h P C 9 J d G V t V H l w Z T 4 8 S X R l b V B h d G g + U 2 V j d G l v b j E v V G F i b G U x M D M l M j A o U G F n Z S U y M D I 5 K S 9 D a G F u Z 2 V k J T I w V H l w Z T w v S X R l b V B h d G g + P C 9 J d G V t T G 9 j Y X R p b 2 4 + P F N 0 Y W J s Z U V u d H J p Z X M g L z 4 8 L 0 l 0 Z W 0 + P E l 0 Z W 0 + P E l 0 Z W 1 M b 2 N h d G l v b j 4 8 S X R l b V R 5 c G U + R m 9 y b X V s Y T w v S X R l b V R 5 c G U + P E l 0 Z W 1 Q Y X R o P l N l Y 3 R p b 2 4 x L 1 R h Y m x l M T A 5 J T I w K F B h Z 2 U l M j A z M C 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5 I i A v P j x F b n R y e S B U e X B l P S J G a W x s R X J y b 3 J D b 2 R l I i B W Y W x 1 Z T 0 i c 1 V u a 2 5 v d 2 4 i I C 8 + P E V u d H J 5 I F R 5 c G U 9 I k Z p b G x F c n J v c k N v d W 5 0 I i B W Y W x 1 Z T 0 i b D A i I C 8 + P E V u d H J 5 I F R 5 c G U 9 I k Z p b G x M Y X N 0 V X B k Y X R l Z C I g V m F s d W U 9 I m Q y M D I z L T A 4 L T M w V D E 0 O j A x O j Q 3 L j Y y N j A 4 O D N a I i A v P j x F b n R y e S B U e X B l P S J G a W x s Q 2 9 s d W 1 u V H l w Z X M i I F Z h b H V l P S J z Q m d Z R E J n T U V C Z 0 1 F Q k E 9 P S I g L z 4 8 R W 5 0 c n k g V H l w Z T 0 i R m l s b E N v b H V t b k 5 h b W V z I i B W Y W x 1 Z T 0 i c 1 s m c X V v d D t S Z X Z l b n V l c 2 J 5 O i Z x d W 9 0 O y w m c X V v d D t D b 2 x 1 b W 4 y J n F 1 b 3 Q 7 L C Z x d W 9 0 O 0 N v b H V t b j M m c X V v d D s s J n F 1 b 3 Q 7 Q 2 9 s d W 1 u N C Z x d W 9 0 O y w m c X V v d D t D b 2 x 1 b W 4 1 J n F 1 b 3 Q 7 L C Z x d W 9 0 O 0 N v b H V t b j Y m c X V v d D s s J n F 1 b 3 Q 7 Q 2 9 s d W 1 u N y Z x d W 9 0 O y w m c X V v d D t D b 2 x 1 b W 4 4 J n F 1 b 3 Q 7 L C Z x d W 9 0 O 0 N v b H V t b j k m c X V v d D s s J n F 1 b 3 Q 7 Q 2 9 s d W 1 u M T A 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V G F i b G U x M D k g K F B h Z 2 U g M z A p L 0 N o Y W 5 n Z W Q g V H l w Z S 5 7 U m V 2 Z W 5 1 Z X N i e T o s M H 0 m c X V v d D s s J n F 1 b 3 Q 7 U 2 V j d G l v b j E v V G F i b G U x M D k g K F B h Z 2 U g M z A p L 0 N o Y W 5 n Z W Q g V H l w Z S 5 7 Q 2 9 s d W 1 u M i w x f S Z x d W 9 0 O y w m c X V v d D t T Z W N 0 a W 9 u M S 9 U Y W J s Z T E w O S A o U G F n Z S A z M C k v Q 2 h h b m d l Z C B U e X B l L n t D b 2 x 1 b W 4 z L D J 9 J n F 1 b 3 Q 7 L C Z x d W 9 0 O 1 N l Y 3 R p b 2 4 x L 1 R h Y m x l M T A 5 I C h Q Y W d l I D M w K S 9 D a G F u Z 2 V k I F R 5 c G U u e 0 N v b H V t b j Q s M 3 0 m c X V v d D s s J n F 1 b 3 Q 7 U 2 V j d G l v b j E v V G F i b G U x M D k g K F B h Z 2 U g M z A p L 0 N o Y W 5 n Z W Q g V H l w Z S 5 7 Q 2 9 s d W 1 u N S w 0 f S Z x d W 9 0 O y w m c X V v d D t T Z W N 0 a W 9 u M S 9 U Y W J s Z T E w O S A o U G F n Z S A z M C k v Q 2 h h b m d l Z C B U e X B l L n t D b 2 x 1 b W 4 2 L D V 9 J n F 1 b 3 Q 7 L C Z x d W 9 0 O 1 N l Y 3 R p b 2 4 x L 1 R h Y m x l M T A 5 I C h Q Y W d l I D M w K S 9 D a G F u Z 2 V k I F R 5 c G U u e 0 N v b H V t b j c s N n 0 m c X V v d D s s J n F 1 b 3 Q 7 U 2 V j d G l v b j E v V G F i b G U x M D k g K F B h Z 2 U g M z A p L 0 N o Y W 5 n Z W Q g V H l w Z S 5 7 Q 2 9 s d W 1 u O C w 3 f S Z x d W 9 0 O y w m c X V v d D t T Z W N 0 a W 9 u M S 9 U Y W J s Z T E w O S A o U G F n Z S A z M C k v Q 2 h h b m d l Z C B U e X B l L n t D b 2 x 1 b W 4 5 L D h 9 J n F 1 b 3 Q 7 L C Z x d W 9 0 O 1 N l Y 3 R p b 2 4 x L 1 R h Y m x l M T A 5 I C h Q Y W d l I D M w K S 9 D a G F u Z 2 V k I F R 5 c G U u e 0 N v b H V t b j E w L D l 9 J n F 1 b 3 Q 7 X S w m c X V v d D t D b 2 x 1 b W 5 D b 3 V u d C Z x d W 9 0 O z o x M C w m c X V v d D t L Z X l D b 2 x 1 b W 5 O Y W 1 l c y Z x d W 9 0 O z p b X S w m c X V v d D t D b 2 x 1 b W 5 J Z G V u d G l 0 a W V z J n F 1 b 3 Q 7 O l s m c X V v d D t T Z W N 0 a W 9 u M S 9 U Y W J s Z T E w O S A o U G F n Z S A z M C k v Q 2 h h b m d l Z C B U e X B l L n t S Z X Z l b n V l c 2 J 5 O i w w f S Z x d W 9 0 O y w m c X V v d D t T Z W N 0 a W 9 u M S 9 U Y W J s Z T E w O S A o U G F n Z S A z M C k v Q 2 h h b m d l Z C B U e X B l L n t D b 2 x 1 b W 4 y L D F 9 J n F 1 b 3 Q 7 L C Z x d W 9 0 O 1 N l Y 3 R p b 2 4 x L 1 R h Y m x l M T A 5 I C h Q Y W d l I D M w K S 9 D a G F u Z 2 V k I F R 5 c G U u e 0 N v b H V t b j M s M n 0 m c X V v d D s s J n F 1 b 3 Q 7 U 2 V j d G l v b j E v V G F i b G U x M D k g K F B h Z 2 U g M z A p L 0 N o Y W 5 n Z W Q g V H l w Z S 5 7 Q 2 9 s d W 1 u N C w z f S Z x d W 9 0 O y w m c X V v d D t T Z W N 0 a W 9 u M S 9 U Y W J s Z T E w O S A o U G F n Z S A z M C k v Q 2 h h b m d l Z C B U e X B l L n t D b 2 x 1 b W 4 1 L D R 9 J n F 1 b 3 Q 7 L C Z x d W 9 0 O 1 N l Y 3 R p b 2 4 x L 1 R h Y m x l M T A 5 I C h Q Y W d l I D M w K S 9 D a G F u Z 2 V k I F R 5 c G U u e 0 N v b H V t b j Y s N X 0 m c X V v d D s s J n F 1 b 3 Q 7 U 2 V j d G l v b j E v V G F i b G U x M D k g K F B h Z 2 U g M z A p L 0 N o Y W 5 n Z W Q g V H l w Z S 5 7 Q 2 9 s d W 1 u N y w 2 f S Z x d W 9 0 O y w m c X V v d D t T Z W N 0 a W 9 u M S 9 U Y W J s Z T E w O S A o U G F n Z S A z M C k v Q 2 h h b m d l Z C B U e X B l L n t D b 2 x 1 b W 4 4 L D d 9 J n F 1 b 3 Q 7 L C Z x d W 9 0 O 1 N l Y 3 R p b 2 4 x L 1 R h Y m x l M T A 5 I C h Q Y W d l I D M w K S 9 D a G F u Z 2 V k I F R 5 c G U u e 0 N v b H V t b j k s O H 0 m c X V v d D s s J n F 1 b 3 Q 7 U 2 V j d G l v b j E v V G F i b G U x M D k g K F B h Z 2 U g M z A p L 0 N o Y W 5 n Z W Q g V H l w Z S 5 7 Q 2 9 s d W 1 u M T A s O X 0 m c X V v d D t d L C Z x d W 9 0 O 1 J l b G F 0 a W 9 u c 2 h p c E l u Z m 8 m c X V v d D s 6 W 1 1 9 I i A v P j w v U 3 R h Y m x l R W 5 0 c m l l c z 4 8 L 0 l 0 Z W 0 + P E l 0 Z W 0 + P E l 0 Z W 1 M b 2 N h d G l v b j 4 8 S X R l b V R 5 c G U + R m 9 y b X V s Y T w v S X R l b V R 5 c G U + P E l 0 Z W 1 Q Y X R o P l N l Y 3 R p b 2 4 x L 1 R h Y m x l M T A 5 J T I w K F B h Z 2 U l M j A z M C k v U 2 9 1 c m N l P C 9 J d G V t U G F 0 a D 4 8 L 0 l 0 Z W 1 M b 2 N h d G l v b j 4 8 U 3 R h Y m x l R W 5 0 c m l l c y A v P j w v S X R l b T 4 8 S X R l b T 4 8 S X R l b U x v Y 2 F 0 a W 9 u P j x J d G V t V H l w Z T 5 G b 3 J t d W x h P C 9 J d G V t V H l w Z T 4 8 S X R l b V B h d G g + U 2 V j d G l v b j E v V G F i b G U x M D k l M j A o U G F n Z S U y M D M w K S 9 U Y W J s Z T E w O T w v S X R l b V B h d G g + P C 9 J d G V t T G 9 j Y X R p b 2 4 + P F N 0 Y W J s Z U V u d H J p Z X M g L z 4 8 L 0 l 0 Z W 0 + P E l 0 Z W 0 + P E l 0 Z W 1 M b 2 N h d G l v b j 4 8 S X R l b V R 5 c G U + R m 9 y b X V s Y T w v S X R l b V R 5 c G U + P E l 0 Z W 1 Q Y X R o P l N l Y 3 R p b 2 4 x L 1 R h Y m x l M T E 1 J T I w K F B h Z 2 U l M j A z M S 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Q W R k Z W R U b 0 R h d G F N b 2 R l b C I g V m F s d W U 9 I m w x I i A v P j x F b n R y e S B U e X B l P S J G a W x s Q 2 9 1 b n Q i I F Z h b H V l P S J s O S I g L z 4 8 R W 5 0 c n k g V H l w Z T 0 i R m l s b E V y c m 9 y Q 2 9 k Z S I g V m F s d W U 9 I n N V b m t u b 3 d u I i A v P j x F b n R y e S B U e X B l P S J G a W x s R X J y b 3 J D b 3 V u d C I g V m F s d W U 9 I m w w I i A v P j x F b n R y e S B U e X B l P S J G a W x s T G F z d F V w Z G F 0 Z W Q i I F Z h b H V l P S J k M j A y M y 0 w O C 0 z M F Q x N D o w M T o 0 N y 4 2 M z Q 5 N j I 2 W i I g L z 4 8 R W 5 0 c n k g V H l w Z T 0 i R m l s b E N v b H V t b l R 5 c G V z I i B W Y W x 1 Z T 0 i c 0 J n W U R C Z 0 1 F Q m d N R U J B P T 0 i I C 8 + P E V u d H J 5 I F R 5 c G U 9 I k Z p b G x D b 2 x 1 b W 5 O Y W 1 l c y I g V m F s d W U 9 I n N b J n F 1 b 3 Q 7 U m V 2 Z W 5 1 Z X N i e T o m c X V v d D s s J n F 1 b 3 Q 7 Q 2 9 s d W 1 u M i Z x d W 9 0 O y w m c X V v d D t D b 2 x 1 b W 4 z J n F 1 b 3 Q 7 L C Z x d W 9 0 O 0 N v b H V t b j Q m c X V v d D s s J n F 1 b 3 Q 7 Q 2 9 s d W 1 u N S Z x d W 9 0 O y w m c X V v d D t D b 2 x 1 b W 4 2 J n F 1 b 3 Q 7 L C Z x d W 9 0 O 0 N v b H V t b j c m c X V v d D s s J n F 1 b 3 Q 7 Q 2 9 s d W 1 u O C Z x d W 9 0 O y w m c X V v d D t D b 2 x 1 b W 4 5 J n F 1 b 3 Q 7 L C Z x d W 9 0 O 0 N v b H V t b j E w J n F 1 b 3 Q 7 X S I g L z 4 8 R W 5 0 c n k g V H l w Z T 0 i R m l s b F N 0 Y X R 1 c y I g V m F s d W U 9 I n N D b 2 1 w b G V 0 Z S I g L z 4 8 R W 5 0 c n k g V H l w Z T 0 i U m V s Y X R p b 2 5 z a G l w S W 5 m b 0 N v b n R h a W 5 l c i I g V m F s d W U 9 I n N 7 J n F 1 b 3 Q 7 Y 2 9 s d W 1 u Q 2 9 1 b n Q m c X V v d D s 6 M T A s J n F 1 b 3 Q 7 a 2 V 5 Q 2 9 s d W 1 u T m F t Z X M m c X V v d D s 6 W 1 0 s J n F 1 b 3 Q 7 c X V l c n l S Z W x h d G l v b n N o a X B z J n F 1 b 3 Q 7 O l t d L C Z x d W 9 0 O 2 N v b H V t b k l k Z W 5 0 a X R p Z X M m c X V v d D s 6 W y Z x d W 9 0 O 1 N l Y 3 R p b 2 4 x L 1 R h Y m x l M T E 1 I C h Q Y W d l I D M x K S 9 D a G F u Z 2 V k I F R 5 c G U u e 1 J l d m V u d W V z Y n k 6 L D B 9 J n F 1 b 3 Q 7 L C Z x d W 9 0 O 1 N l Y 3 R p b 2 4 x L 1 R h Y m x l M T E 1 I C h Q Y W d l I D M x K S 9 D a G F u Z 2 V k I F R 5 c G U u e 0 N v b H V t b j I s M X 0 m c X V v d D s s J n F 1 b 3 Q 7 U 2 V j d G l v b j E v V G F i b G U x M T U g K F B h Z 2 U g M z E p L 0 N o Y W 5 n Z W Q g V H l w Z S 5 7 Q 2 9 s d W 1 u M y w y f S Z x d W 9 0 O y w m c X V v d D t T Z W N 0 a W 9 u M S 9 U Y W J s Z T E x N S A o U G F n Z S A z M S k v Q 2 h h b m d l Z C B U e X B l L n t D b 2 x 1 b W 4 0 L D N 9 J n F 1 b 3 Q 7 L C Z x d W 9 0 O 1 N l Y 3 R p b 2 4 x L 1 R h Y m x l M T E 1 I C h Q Y W d l I D M x K S 9 D a G F u Z 2 V k I F R 5 c G U u e 0 N v b H V t b j U s N H 0 m c X V v d D s s J n F 1 b 3 Q 7 U 2 V j d G l v b j E v V G F i b G U x M T U g K F B h Z 2 U g M z E p L 0 N o Y W 5 n Z W Q g V H l w Z S 5 7 Q 2 9 s d W 1 u N i w 1 f S Z x d W 9 0 O y w m c X V v d D t T Z W N 0 a W 9 u M S 9 U Y W J s Z T E x N S A o U G F n Z S A z M S k v Q 2 h h b m d l Z C B U e X B l L n t D b 2 x 1 b W 4 3 L D Z 9 J n F 1 b 3 Q 7 L C Z x d W 9 0 O 1 N l Y 3 R p b 2 4 x L 1 R h Y m x l M T E 1 I C h Q Y W d l I D M x K S 9 D a G F u Z 2 V k I F R 5 c G U u e 0 N v b H V t b j g s N 3 0 m c X V v d D s s J n F 1 b 3 Q 7 U 2 V j d G l v b j E v V G F i b G U x M T U g K F B h Z 2 U g M z E p L 0 N o Y W 5 n Z W Q g V H l w Z S 5 7 Q 2 9 s d W 1 u O S w 4 f S Z x d W 9 0 O y w m c X V v d D t T Z W N 0 a W 9 u M S 9 U Y W J s Z T E x N S A o U G F n Z S A z M S k v Q 2 h h b m d l Z C B U e X B l L n t D b 2 x 1 b W 4 x M C w 5 f S Z x d W 9 0 O 1 0 s J n F 1 b 3 Q 7 Q 2 9 s d W 1 u Q 2 9 1 b n Q m c X V v d D s 6 M T A s J n F 1 b 3 Q 7 S 2 V 5 Q 2 9 s d W 1 u T m F t Z X M m c X V v d D s 6 W 1 0 s J n F 1 b 3 Q 7 Q 2 9 s d W 1 u S W R l b n R p d G l l c y Z x d W 9 0 O z p b J n F 1 b 3 Q 7 U 2 V j d G l v b j E v V G F i b G U x M T U g K F B h Z 2 U g M z E p L 0 N o Y W 5 n Z W Q g V H l w Z S 5 7 U m V 2 Z W 5 1 Z X N i e T o s M H 0 m c X V v d D s s J n F 1 b 3 Q 7 U 2 V j d G l v b j E v V G F i b G U x M T U g K F B h Z 2 U g M z E p L 0 N o Y W 5 n Z W Q g V H l w Z S 5 7 Q 2 9 s d W 1 u M i w x f S Z x d W 9 0 O y w m c X V v d D t T Z W N 0 a W 9 u M S 9 U Y W J s Z T E x N S A o U G F n Z S A z M S k v Q 2 h h b m d l Z C B U e X B l L n t D b 2 x 1 b W 4 z L D J 9 J n F 1 b 3 Q 7 L C Z x d W 9 0 O 1 N l Y 3 R p b 2 4 x L 1 R h Y m x l M T E 1 I C h Q Y W d l I D M x K S 9 D a G F u Z 2 V k I F R 5 c G U u e 0 N v b H V t b j Q s M 3 0 m c X V v d D s s J n F 1 b 3 Q 7 U 2 V j d G l v b j E v V G F i b G U x M T U g K F B h Z 2 U g M z E p L 0 N o Y W 5 n Z W Q g V H l w Z S 5 7 Q 2 9 s d W 1 u N S w 0 f S Z x d W 9 0 O y w m c X V v d D t T Z W N 0 a W 9 u M S 9 U Y W J s Z T E x N S A o U G F n Z S A z M S k v Q 2 h h b m d l Z C B U e X B l L n t D b 2 x 1 b W 4 2 L D V 9 J n F 1 b 3 Q 7 L C Z x d W 9 0 O 1 N l Y 3 R p b 2 4 x L 1 R h Y m x l M T E 1 I C h Q Y W d l I D M x K S 9 D a G F u Z 2 V k I F R 5 c G U u e 0 N v b H V t b j c s N n 0 m c X V v d D s s J n F 1 b 3 Q 7 U 2 V j d G l v b j E v V G F i b G U x M T U g K F B h Z 2 U g M z E p L 0 N o Y W 5 n Z W Q g V H l w Z S 5 7 Q 2 9 s d W 1 u O C w 3 f S Z x d W 9 0 O y w m c X V v d D t T Z W N 0 a W 9 u M S 9 U Y W J s Z T E x N S A o U G F n Z S A z M S k v Q 2 h h b m d l Z C B U e X B l L n t D b 2 x 1 b W 4 5 L D h 9 J n F 1 b 3 Q 7 L C Z x d W 9 0 O 1 N l Y 3 R p b 2 4 x L 1 R h Y m x l M T E 1 I C h Q Y W d l I D M x K S 9 D a G F u Z 2 V k I F R 5 c G U u e 0 N v b H V t b j E w L D l 9 J n F 1 b 3 Q 7 X S w m c X V v d D t S Z W x h d G l v b n N o a X B J b m Z v J n F 1 b 3 Q 7 O l t d f S I g L z 4 8 L 1 N 0 Y W J s Z U V u d H J p Z X M + P C 9 J d G V t P j x J d G V t P j x J d G V t T G 9 j Y X R p b 2 4 + P E l 0 Z W 1 U e X B l P k Z v c m 1 1 b G E 8 L 0 l 0 Z W 1 U e X B l P j x J d G V t U G F 0 a D 5 T Z W N 0 a W 9 u M S 9 U Y W J s Z T E x N S U y M C h Q Y W d l J T I w M z E p L 1 N v d X J j Z T w v S X R l b V B h d G g + P C 9 J d G V t T G 9 j Y X R p b 2 4 + P F N 0 Y W J s Z U V u d H J p Z X M g L z 4 8 L 0 l 0 Z W 0 + P E l 0 Z W 0 + P E l 0 Z W 1 M b 2 N h d G l v b j 4 8 S X R l b V R 5 c G U + R m 9 y b X V s Y T w v S X R l b V R 5 c G U + P E l 0 Z W 1 Q Y X R o P l N l Y 3 R p b 2 4 x L 1 R h Y m x l M T E 1 J T I w K F B h Z 2 U l M j A z M S k v V G F i b G U x M T U 8 L 0 l 0 Z W 1 Q Y X R o P j w v S X R l b U x v Y 2 F 0 a W 9 u P j x T d G F i b G V F b n R y a W V z I C 8 + P C 9 J d G V t P j x J d G V t P j x J d G V t T G 9 j Y X R p b 2 4 + P E l 0 Z W 1 U e X B l P k Z v c m 1 1 b G E 8 L 0 l 0 Z W 1 U e X B l P j x J d G V t U G F 0 a D 5 T Z W N 0 a W 9 u M S 9 U Y W J s Z T E x N S U y M C h Q Y W d l J T I w M z E p L 1 B y b 2 1 v d G V k J T I w S G V h Z G V y c z w v S X R l b V B h d G g + P C 9 J d G V t T G 9 j Y X R p b 2 4 + P F N 0 Y W J s Z U V u d H J p Z X M g L z 4 8 L 0 l 0 Z W 0 + P E l 0 Z W 0 + P E l 0 Z W 1 M b 2 N h d G l v b j 4 8 S X R l b V R 5 c G U + R m 9 y b X V s Y T w v S X R l b V R 5 c G U + P E l 0 Z W 1 Q Y X R o P l N l Y 3 R p b 2 4 x L 1 R h Y m x l M T E 1 J T I w K F B h Z 2 U l M j A z M S k v Q 2 h h b m d l Z C U y M F R 5 c G U 8 L 0 l 0 Z W 1 Q Y X R o P j w v S X R l b U x v Y 2 F 0 a W 9 u P j x T d G F i b G V F b n R y a W V z I C 8 + P C 9 J d G V t P j x J d G V t P j x J d G V t T G 9 j Y X R p b 2 4 + P E l 0 Z W 1 U e X B l P k Z v c m 1 1 b G E 8 L 0 l 0 Z W 1 U e X B l P j x J d G V t U G F 0 a D 5 T Z W N 0 a W 9 u M S 9 U Y W J s Z T E w O S U y M C h Q Y W d l J T I w M z A p L 1 B y b 2 1 v d G V k J T I w S G V h Z G V y c z w v S X R l b V B h d G g + P C 9 J d G V t T G 9 j Y X R p b 2 4 + P F N 0 Y W J s Z U V u d H J p Z X M g L z 4 8 L 0 l 0 Z W 0 + P E l 0 Z W 0 + P E l 0 Z W 1 M b 2 N h d G l v b j 4 8 S X R l b V R 5 c G U + R m 9 y b X V s Y T w v S X R l b V R 5 c G U + P E l 0 Z W 1 Q Y X R o P l N l Y 3 R p b 2 4 x L 1 R h Y m x l M T A 5 J T I w K F B h Z 2 U l M j A z M C k v Q 2 h h b m d l Z C U y M F R 5 c G U 8 L 0 l 0 Z W 1 Q Y X R o P j w v S X R l b U x v Y 2 F 0 a W 9 u P j x T d G F i b G V F b n R y a W V z I C 8 + P C 9 J d G V t P j x J d G V t P j x J d G V t T G 9 j Y X R p b 2 4 + P E l 0 Z W 1 U e X B l P k Z v c m 1 1 b G E 8 L 0 l 0 Z W 1 U e X B l P j x J d G V t U G F 0 a D 5 T Z W N 0 a W 9 u M S 9 U Y W J s Z T A 5 O S U y M C h Q Y W d l J T I w M j g p L 1 B y b 2 1 v d G V k J T I w S G V h Z G V y c z w v S X R l b V B h d G g + P C 9 J d G V t T G 9 j Y X R p b 2 4 + P F N 0 Y W J s Z U V u d H J p Z X M g L z 4 8 L 0 l 0 Z W 0 + P E l 0 Z W 0 + P E l 0 Z W 1 M b 2 N h d G l v b j 4 8 S X R l b V R 5 c G U + R m 9 y b X V s Y T w v S X R l b V R 5 c G U + P E l 0 Z W 1 Q Y X R o P l N l Y 3 R p b 2 4 x L 1 R h Y m x l M D k 5 J T I w K F B h Z 2 U l M j A y O C k v Q 2 h h b m d l Z C U y M F R 5 c G U 8 L 0 l 0 Z W 1 Q Y X R o P j w v S X R l b U x v Y 2 F 0 a W 9 u P j x T d G F i b G V F b n R y a W V z I C 8 + P C 9 J d G V t P j x J d G V t P j x J d G V t T G 9 j Y X R p b 2 4 + P E l 0 Z W 1 U e X B l P k Z v c m 1 1 b G E 8 L 0 l 0 Z W 1 U e X B l P j x J d G V t U G F 0 a D 5 T Z W N 0 a W 9 u M S 9 U Y W J s Z T A 5 M y U y M C h Q Y W d l J T I w M j g 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V G F i b G U w O T N f X 1 B h Z 2 V f M j g i I C 8 + P E V u d H J 5 I F R 5 c G U 9 I k Z p b G x l Z E N v b X B s Z X R l U m V z d W x 0 V G 9 X b 3 J r c 2 h l Z X Q i I F Z h b H V l P S J s M S I g L z 4 8 R W 5 0 c n k g V H l w Z T 0 i Q W R k Z W R U b 0 R h d G F N b 2 R l b C I g V m F s d W U 9 I m w w I i A v P j x F b n R y e S B U e X B l P S J G a W x s Q 2 9 1 b n Q i I F Z h b H V l P S J s M T M i I C 8 + P E V u d H J 5 I F R 5 c G U 9 I k Z p b G x F c n J v c k N v Z G U i I F Z h b H V l P S J z V W 5 r b m 9 3 b i I g L z 4 8 R W 5 0 c n k g V H l w Z T 0 i R m l s b E V y c m 9 y Q 2 9 1 b n Q i I F Z h b H V l P S J s M C I g L z 4 8 R W 5 0 c n k g V H l w Z T 0 i R m l s b E x h c 3 R V c G R h d G V k I i B W Y W x 1 Z T 0 i Z D I w M j M t M D g t M z B U M T Q 6 N D I 6 M D c u M j g x M T k 0 O V o i I C 8 + P E V u d H J 5 I F R 5 c G U 9 I k Z p b G x D b 2 x 1 b W 5 U e X B l c y I g V m F s d W U 9 I n N C Z 1 l E Q m d N R 0 J n T 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U Y W J s Z T A 5 M y A o U G F n Z S A y O C k v Q X V 0 b 1 J l b W 9 2 Z W R D b 2 x 1 b W 5 z M S 5 7 Q 2 9 s d W 1 u M S w w f S Z x d W 9 0 O y w m c X V v d D t T Z W N 0 a W 9 u M S 9 U Y W J s Z T A 5 M y A o U G F n Z S A y O C k v Q X V 0 b 1 J l b W 9 2 Z W R D b 2 x 1 b W 5 z M S 5 7 Q 2 9 s d W 1 u M i w x f S Z x d W 9 0 O y w m c X V v d D t T Z W N 0 a W 9 u M S 9 U Y W J s Z T A 5 M y A o U G F n Z S A y O C k v Q X V 0 b 1 J l b W 9 2 Z W R D b 2 x 1 b W 5 z M S 5 7 Q 2 9 s d W 1 u M y w y f S Z x d W 9 0 O y w m c X V v d D t T Z W N 0 a W 9 u M S 9 U Y W J s Z T A 5 M y A o U G F n Z S A y O C k v Q X V 0 b 1 J l b W 9 2 Z W R D b 2 x 1 b W 5 z M S 5 7 Q 2 9 s d W 1 u N C w z f S Z x d W 9 0 O y w m c X V v d D t T Z W N 0 a W 9 u M S 9 U Y W J s Z T A 5 M y A o U G F n Z S A y O C k v Q X V 0 b 1 J l b W 9 2 Z W R D b 2 x 1 b W 5 z M S 5 7 Q 2 9 s d W 1 u N S w 0 f S Z x d W 9 0 O y w m c X V v d D t T Z W N 0 a W 9 u M S 9 U Y W J s Z T A 5 M y A o U G F n Z S A y O C k v Q X V 0 b 1 J l b W 9 2 Z W R D b 2 x 1 b W 5 z M S 5 7 Q 2 9 s d W 1 u N i w 1 f S Z x d W 9 0 O y w m c X V v d D t T Z W N 0 a W 9 u M S 9 U Y W J s Z T A 5 M y A o U G F n Z S A y O C k v Q X V 0 b 1 J l b W 9 2 Z W R D b 2 x 1 b W 5 z M S 5 7 Q 2 9 s d W 1 u N y w 2 f S Z x d W 9 0 O y w m c X V v d D t T Z W N 0 a W 9 u M S 9 U Y W J s Z T A 5 M y A o U G F n Z S A y O C k v Q X V 0 b 1 J l b W 9 2 Z W R D b 2 x 1 b W 5 z M S 5 7 Q 2 9 s d W 1 u O C w 3 f S Z x d W 9 0 O y w m c X V v d D t T Z W N 0 a W 9 u M S 9 U Y W J s Z T A 5 M y A o U G F n Z S A y O C k v Q X V 0 b 1 J l b W 9 2 Z W R D b 2 x 1 b W 5 z M S 5 7 Q 2 9 s d W 1 u O S w 4 f S Z x d W 9 0 O 1 0 s J n F 1 b 3 Q 7 Q 2 9 s d W 1 u Q 2 9 1 b n Q m c X V v d D s 6 O S w m c X V v d D t L Z X l D b 2 x 1 b W 5 O Y W 1 l c y Z x d W 9 0 O z p b X S w m c X V v d D t D b 2 x 1 b W 5 J Z G V u d G l 0 a W V z J n F 1 b 3 Q 7 O l s m c X V v d D t T Z W N 0 a W 9 u M S 9 U Y W J s Z T A 5 M y A o U G F n Z S A y O C k v Q X V 0 b 1 J l b W 9 2 Z W R D b 2 x 1 b W 5 z M S 5 7 Q 2 9 s d W 1 u M S w w f S Z x d W 9 0 O y w m c X V v d D t T Z W N 0 a W 9 u M S 9 U Y W J s Z T A 5 M y A o U G F n Z S A y O C k v Q X V 0 b 1 J l b W 9 2 Z W R D b 2 x 1 b W 5 z M S 5 7 Q 2 9 s d W 1 u M i w x f S Z x d W 9 0 O y w m c X V v d D t T Z W N 0 a W 9 u M S 9 U Y W J s Z T A 5 M y A o U G F n Z S A y O C k v Q X V 0 b 1 J l b W 9 2 Z W R D b 2 x 1 b W 5 z M S 5 7 Q 2 9 s d W 1 u M y w y f S Z x d W 9 0 O y w m c X V v d D t T Z W N 0 a W 9 u M S 9 U Y W J s Z T A 5 M y A o U G F n Z S A y O C k v Q X V 0 b 1 J l b W 9 2 Z W R D b 2 x 1 b W 5 z M S 5 7 Q 2 9 s d W 1 u N C w z f S Z x d W 9 0 O y w m c X V v d D t T Z W N 0 a W 9 u M S 9 U Y W J s Z T A 5 M y A o U G F n Z S A y O C k v Q X V 0 b 1 J l b W 9 2 Z W R D b 2 x 1 b W 5 z M S 5 7 Q 2 9 s d W 1 u N S w 0 f S Z x d W 9 0 O y w m c X V v d D t T Z W N 0 a W 9 u M S 9 U Y W J s Z T A 5 M y A o U G F n Z S A y O C k v Q X V 0 b 1 J l b W 9 2 Z W R D b 2 x 1 b W 5 z M S 5 7 Q 2 9 s d W 1 u N i w 1 f S Z x d W 9 0 O y w m c X V v d D t T Z W N 0 a W 9 u M S 9 U Y W J s Z T A 5 M y A o U G F n Z S A y O C k v Q X V 0 b 1 J l b W 9 2 Z W R D b 2 x 1 b W 5 z M S 5 7 Q 2 9 s d W 1 u N y w 2 f S Z x d W 9 0 O y w m c X V v d D t T Z W N 0 a W 9 u M S 9 U Y W J s Z T A 5 M y A o U G F n Z S A y O C k v Q X V 0 b 1 J l b W 9 2 Z W R D b 2 x 1 b W 5 z M S 5 7 Q 2 9 s d W 1 u O C w 3 f S Z x d W 9 0 O y w m c X V v d D t T Z W N 0 a W 9 u M S 9 U Y W J s Z T A 5 M y A o U G F n Z S A y O C k v Q X V 0 b 1 J l b W 9 2 Z W R D b 2 x 1 b W 5 z M S 5 7 Q 2 9 s d W 1 u O S w 4 f S Z x d W 9 0 O 1 0 s J n F 1 b 3 Q 7 U m V s Y X R p b 2 5 z a G l w S W 5 m b y Z x d W 9 0 O z p b X X 0 i I C 8 + P C 9 T d G F i b G V F b n R y a W V z P j w v S X R l b T 4 8 S X R l b T 4 8 S X R l b U x v Y 2 F 0 a W 9 u P j x J d G V t V H l w Z T 5 G b 3 J t d W x h P C 9 J d G V t V H l w Z T 4 8 S X R l b V B h d G g + U 2 V j d G l v b j E v V G F i b G U w O T M l M j A o U G F n Z S U y M D I 4 K S 9 T b 3 V y Y 2 U 8 L 0 l 0 Z W 1 Q Y X R o P j w v S X R l b U x v Y 2 F 0 a W 9 u P j x T d G F i b G V F b n R y a W V z I C 8 + P C 9 J d G V t P j x J d G V t P j x J d G V t T G 9 j Y X R p b 2 4 + P E l 0 Z W 1 U e X B l P k Z v c m 1 1 b G E 8 L 0 l 0 Z W 1 U e X B l P j x J d G V t U G F 0 a D 5 T Z W N 0 a W 9 u M S 9 U Y W J s Z T A 5 M y U y M C h Q Y W d l J T I w M j g p L 1 R h Y m x l M D k z P C 9 J d G V t U G F 0 a D 4 8 L 0 l 0 Z W 1 M b 2 N h d G l v b j 4 8 U 3 R h Y m x l R W 5 0 c m l l c y A v P j w v S X R l b T 4 8 S X R l b T 4 8 S X R l b U x v Y 2 F 0 a W 9 u P j x J d G V t V H l w Z T 5 G b 3 J t d W x h P C 9 J d G V t V H l w Z T 4 8 S X R l b V B h d G g + U 2 V j d G l v b j E v V G F i b G U w O T M l M j A o U G F n Z S U y M D I 4 K S 9 D a G F u Z 2 V k J T I w V H l w Z T w v S X R l b V B h d G g + P C 9 J d G V t T G 9 j Y X R p b 2 4 + P F N 0 Y W J s Z U V u d H J p Z X M g L z 4 8 L 0 l 0 Z W 0 + P E l 0 Z W 0 + P E l 0 Z W 1 M b 2 N h d G l v b j 4 8 S X R l b V R 5 c G U + R m 9 y b X V s Y T w v S X R l b V R 5 c G U + P E l 0 Z W 1 Q Y X R o P l N l Y 3 R p b 2 4 x L 1 R h Y m x l M T Y z J T I w K F B h Z 2 U l M j A 0 N S 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U Y W J s Z T E 2 M 1 9 f U G F n Z V 8 0 N S I g L z 4 8 R W 5 0 c n k g V H l w Z T 0 i R m l s b G V k Q 2 9 t c G x l d G V S Z X N 1 b H R U b 1 d v c m t z a G V l d C I g V m F s d W U 9 I m w x I i A v P j x F b n R y e S B U e X B l P S J B Z G R l Z F R v R G F 0 Y U 1 v Z G V s I i B W Y W x 1 Z T 0 i b D A i I C 8 + P E V u d H J 5 I F R 5 c G U 9 I k Z p b G x D b 3 V u d C I g V m F s d W U 9 I m w z N C I g L z 4 8 R W 5 0 c n k g V H l w Z T 0 i R m l s b E V y c m 9 y Q 2 9 k Z S I g V m F s d W U 9 I n N V b m t u b 3 d u I i A v P j x F b n R y e S B U e X B l P S J G a W x s R X J y b 3 J D b 3 V u d C I g V m F s d W U 9 I m w w I i A v P j x F b n R y e S B U e X B l P S J G a W x s T G F z d F V w Z G F 0 Z W Q i I F Z h b H V l P S J k M j A y M y 0 w O C 0 z M F Q y M z o 0 O D o y N C 4 0 N D Q 0 N z g 5 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R h Y m x l M T Y z I C h Q Y W d l I D Q 1 K S 9 B d X R v U m V t b 3 Z l Z E N v b H V t b n M x L n t D b 2 x 1 b W 4 x L D B 9 J n F 1 b 3 Q 7 L C Z x d W 9 0 O 1 N l Y 3 R p b 2 4 x L 1 R h Y m x l M T Y z I C h Q Y W d l I D Q 1 K S 9 B d X R v U m V t b 3 Z l Z E N v b H V t b n M x L n t D b 2 x 1 b W 4 y L D F 9 J n F 1 b 3 Q 7 L C Z x d W 9 0 O 1 N l Y 3 R p b 2 4 x L 1 R h Y m x l M T Y z I C h Q Y W d l I D Q 1 K S 9 B d X R v U m V t b 3 Z l Z E N v b H V t b n M x L n t D b 2 x 1 b W 4 z L D J 9 J n F 1 b 3 Q 7 L C Z x d W 9 0 O 1 N l Y 3 R p b 2 4 x L 1 R h Y m x l M T Y z I C h Q Y W d l I D Q 1 K S 9 B d X R v U m V t b 3 Z l Z E N v b H V t b n M x L n t D b 2 x 1 b W 4 0 L D N 9 J n F 1 b 3 Q 7 L C Z x d W 9 0 O 1 N l Y 3 R p b 2 4 x L 1 R h Y m x l M T Y z I C h Q Y W d l I D Q 1 K S 9 B d X R v U m V t b 3 Z l Z E N v b H V t b n M x L n t D b 2 x 1 b W 4 1 L D R 9 J n F 1 b 3 Q 7 X S w m c X V v d D t D b 2 x 1 b W 5 D b 3 V u d C Z x d W 9 0 O z o 1 L C Z x d W 9 0 O 0 t l e U N v b H V t b k 5 h b W V z J n F 1 b 3 Q 7 O l t d L C Z x d W 9 0 O 0 N v b H V t b k l k Z W 5 0 a X R p Z X M m c X V v d D s 6 W y Z x d W 9 0 O 1 N l Y 3 R p b 2 4 x L 1 R h Y m x l M T Y z I C h Q Y W d l I D Q 1 K S 9 B d X R v U m V t b 3 Z l Z E N v b H V t b n M x L n t D b 2 x 1 b W 4 x L D B 9 J n F 1 b 3 Q 7 L C Z x d W 9 0 O 1 N l Y 3 R p b 2 4 x L 1 R h Y m x l M T Y z I C h Q Y W d l I D Q 1 K S 9 B d X R v U m V t b 3 Z l Z E N v b H V t b n M x L n t D b 2 x 1 b W 4 y L D F 9 J n F 1 b 3 Q 7 L C Z x d W 9 0 O 1 N l Y 3 R p b 2 4 x L 1 R h Y m x l M T Y z I C h Q Y W d l I D Q 1 K S 9 B d X R v U m V t b 3 Z l Z E N v b H V t b n M x L n t D b 2 x 1 b W 4 z L D J 9 J n F 1 b 3 Q 7 L C Z x d W 9 0 O 1 N l Y 3 R p b 2 4 x L 1 R h Y m x l M T Y z I C h Q Y W d l I D Q 1 K S 9 B d X R v U m V t b 3 Z l Z E N v b H V t b n M x L n t D b 2 x 1 b W 4 0 L D N 9 J n F 1 b 3 Q 7 L C Z x d W 9 0 O 1 N l Y 3 R p b 2 4 x L 1 R h Y m x l M T Y z I C h Q Y W d l I D Q 1 K S 9 B d X R v U m V t b 3 Z l Z E N v b H V t b n M x L n t D b 2 x 1 b W 4 1 L D R 9 J n F 1 b 3 Q 7 X S w m c X V v d D t S Z W x h d G l v b n N o a X B J b m Z v J n F 1 b 3 Q 7 O l t d f S I g L z 4 8 L 1 N 0 Y W J s Z U V u d H J p Z X M + P C 9 J d G V t P j x J d G V t P j x J d G V t T G 9 j Y X R p b 2 4 + P E l 0 Z W 1 U e X B l P k Z v c m 1 1 b G E 8 L 0 l 0 Z W 1 U e X B l P j x J d G V t U G F 0 a D 5 T Z W N 0 a W 9 u M S 9 U Y W J s Z T E 2 M y U y M C h Q Y W d l J T I w N D U p L 1 N v d X J j Z T w v S X R l b V B h d G g + P C 9 J d G V t T G 9 j Y X R p b 2 4 + P F N 0 Y W J s Z U V u d H J p Z X M g L z 4 8 L 0 l 0 Z W 0 + P E l 0 Z W 0 + P E l 0 Z W 1 M b 2 N h d G l v b j 4 8 S X R l b V R 5 c G U + R m 9 y b X V s Y T w v S X R l b V R 5 c G U + P E l 0 Z W 1 Q Y X R o P l N l Y 3 R p b 2 4 x L 1 R h Y m x l M T Y z J T I w K F B h Z 2 U l M j A 0 N S k v V G F i b G U x N j M 8 L 0 l 0 Z W 1 Q Y X R o P j w v S X R l b U x v Y 2 F 0 a W 9 u P j x T d G F i b G V F b n R y a W V z I C 8 + P C 9 J d G V t P j x J d G V t P j x J d G V t T G 9 j Y X R p b 2 4 + P E l 0 Z W 1 U e X B l P k Z v c m 1 1 b G E 8 L 0 l 0 Z W 1 U e X B l P j x J d G V t U G F 0 a D 5 T Z W N 0 a W 9 u M S 9 U Y W J s Z T E 2 M y U y M C h Q Y W d l J T I w N D U p L 0 N o Y W 5 n Z W Q l M j B U e X B l P C 9 J d G V t U G F 0 a D 4 8 L 0 l 0 Z W 1 M b 2 N h d G l v b j 4 8 U 3 R h Y m x l R W 5 0 c m l l c y A v P j w v S X R l b T 4 8 S X R l b T 4 8 S X R l b U x v Y 2 F 0 a W 9 u P j x J d G V t V H l w Z T 5 G b 3 J t d W x h P C 9 J d G V t V H l w Z T 4 8 S X R l b V B h d G g + U 2 V j d G l v b j E v V G F i b G U x N z k l M j A o U G F n Z S U y M D Q 4 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R h Y m x l M T c 5 X 1 9 Q Y W d l X z Q 4 I i A v P j x F b n R y e S B U e X B l P S J G a W x s Z W R D b 2 1 w b G V 0 Z V J l c 3 V s d F R v V 2 9 y a 3 N o Z W V 0 I i B W Y W x 1 Z T 0 i b D E i I C 8 + P E V u d H J 5 I F R 5 c G U 9 I k F k Z G V k V G 9 E Y X R h T W 9 k Z W w i I F Z h b H V l P S J s M C I g L z 4 8 R W 5 0 c n k g V H l w Z T 0 i R m l s b E N v d W 5 0 I i B W Y W x 1 Z T 0 i b D M 0 I i A v P j x F b n R y e S B U e X B l P S J G a W x s R X J y b 3 J D b 2 R l I i B W Y W x 1 Z T 0 i c 1 V u a 2 5 v d 2 4 i I C 8 + P E V u d H J 5 I F R 5 c G U 9 I k Z p b G x F c n J v c k N v d W 5 0 I i B W Y W x 1 Z T 0 i b D A i I C 8 + P E V u d H J 5 I F R 5 c G U 9 I k Z p b G x M Y X N 0 V X B k Y X R l Z C I g V m F s d W U 9 I m Q y M D I z L T A 4 L T M x V D A w O j A 0 O j A w L j Q z M z Y w M D J a I i A v P j x F b n R y e S B U e X B l P S J G a W x s Q 2 9 s d W 1 u V H l w Z X M i I F Z h b H V l P S J z Q m d Z R 0 J n W T 0 i I C 8 + P E V u d H J 5 I F R 5 c G U 9 I k Z p b G x D b 2 x 1 b W 5 O Y W 1 l c y I g V m F s d W U 9 I n N b J n F 1 b 3 Q 7 Q 2 9 s d W 1 u M S Z x d W 9 0 O y w m c X V v d D t D b 2 x 1 b W 4 y J n F 1 b 3 Q 7 L C Z x d W 9 0 O 0 N v b H V t b j M m c X V v d D s s J n F 1 b 3 Q 7 Q 2 9 s d W 1 u N C Z x d W 9 0 O y w m c X V v d D t D b 2 x 1 b W 4 1 J n F 1 b 3 Q 7 X S 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V G F i b G U x N z k g K F B h Z 2 U g N D g p L 0 F 1 d G 9 S Z W 1 v d m V k Q 2 9 s d W 1 u c z E u e 0 N v b H V t b j E s M H 0 m c X V v d D s s J n F 1 b 3 Q 7 U 2 V j d G l v b j E v V G F i b G U x N z k g K F B h Z 2 U g N D g p L 0 F 1 d G 9 S Z W 1 v d m V k Q 2 9 s d W 1 u c z E u e 0 N v b H V t b j I s M X 0 m c X V v d D s s J n F 1 b 3 Q 7 U 2 V j d G l v b j E v V G F i b G U x N z k g K F B h Z 2 U g N D g p L 0 F 1 d G 9 S Z W 1 v d m V k Q 2 9 s d W 1 u c z E u e 0 N v b H V t b j M s M n 0 m c X V v d D s s J n F 1 b 3 Q 7 U 2 V j d G l v b j E v V G F i b G U x N z k g K F B h Z 2 U g N D g p L 0 F 1 d G 9 S Z W 1 v d m V k Q 2 9 s d W 1 u c z E u e 0 N v b H V t b j Q s M 3 0 m c X V v d D s s J n F 1 b 3 Q 7 U 2 V j d G l v b j E v V G F i b G U x N z k g K F B h Z 2 U g N D g p L 0 F 1 d G 9 S Z W 1 v d m V k Q 2 9 s d W 1 u c z E u e 0 N v b H V t b j U s N H 0 m c X V v d D t d L C Z x d W 9 0 O 0 N v b H V t b k N v d W 5 0 J n F 1 b 3 Q 7 O j U s J n F 1 b 3 Q 7 S 2 V 5 Q 2 9 s d W 1 u T m F t Z X M m c X V v d D s 6 W 1 0 s J n F 1 b 3 Q 7 Q 2 9 s d W 1 u S W R l b n R p d G l l c y Z x d W 9 0 O z p b J n F 1 b 3 Q 7 U 2 V j d G l v b j E v V G F i b G U x N z k g K F B h Z 2 U g N D g p L 0 F 1 d G 9 S Z W 1 v d m V k Q 2 9 s d W 1 u c z E u e 0 N v b H V t b j E s M H 0 m c X V v d D s s J n F 1 b 3 Q 7 U 2 V j d G l v b j E v V G F i b G U x N z k g K F B h Z 2 U g N D g p L 0 F 1 d G 9 S Z W 1 v d m V k Q 2 9 s d W 1 u c z E u e 0 N v b H V t b j I s M X 0 m c X V v d D s s J n F 1 b 3 Q 7 U 2 V j d G l v b j E v V G F i b G U x N z k g K F B h Z 2 U g N D g p L 0 F 1 d G 9 S Z W 1 v d m V k Q 2 9 s d W 1 u c z E u e 0 N v b H V t b j M s M n 0 m c X V v d D s s J n F 1 b 3 Q 7 U 2 V j d G l v b j E v V G F i b G U x N z k g K F B h Z 2 U g N D g p L 0 F 1 d G 9 S Z W 1 v d m V k Q 2 9 s d W 1 u c z E u e 0 N v b H V t b j Q s M 3 0 m c X V v d D s s J n F 1 b 3 Q 7 U 2 V j d G l v b j E v V G F i b G U x N z k g K F B h Z 2 U g N D g p L 0 F 1 d G 9 S Z W 1 v d m V k Q 2 9 s d W 1 u c z E u e 0 N v b H V t b j U s N H 0 m c X V v d D t d L C Z x d W 9 0 O 1 J l b G F 0 a W 9 u c 2 h p c E l u Z m 8 m c X V v d D s 6 W 1 1 9 I i A v P j w v U 3 R h Y m x l R W 5 0 c m l l c z 4 8 L 0 l 0 Z W 0 + P E l 0 Z W 0 + P E l 0 Z W 1 M b 2 N h d G l v b j 4 8 S X R l b V R 5 c G U + R m 9 y b X V s Y T w v S X R l b V R 5 c G U + P E l 0 Z W 1 Q Y X R o P l N l Y 3 R p b 2 4 x L 1 R h Y m x l M T c 5 J T I w K F B h Z 2 U l M j A 0 O C k v U 2 9 1 c m N l P C 9 J d G V t U G F 0 a D 4 8 L 0 l 0 Z W 1 M b 2 N h d G l v b j 4 8 U 3 R h Y m x l R W 5 0 c m l l c y A v P j w v S X R l b T 4 8 S X R l b T 4 8 S X R l b U x v Y 2 F 0 a W 9 u P j x J d G V t V H l w Z T 5 G b 3 J t d W x h P C 9 J d G V t V H l w Z T 4 8 S X R l b V B h d G g + U 2 V j d G l v b j E v V G F i b G U x N z k l M j A o U G F n Z S U y M D Q 4 K S 9 U Y W J s Z T E 3 O T w v S X R l b V B h d G g + P C 9 J d G V t T G 9 j Y X R p b 2 4 + P F N 0 Y W J s Z U V u d H J p Z X M g L z 4 8 L 0 l 0 Z W 0 + P E l 0 Z W 0 + P E l 0 Z W 1 M b 2 N h d G l v b j 4 8 S X R l b V R 5 c G U + R m 9 y b X V s Y T w v S X R l b V R 5 c G U + P E l 0 Z W 1 Q Y X R o P l N l Y 3 R p b 2 4 x L 1 R h Y m x l M T c 5 J T I w K F B h Z 2 U l M j A 0 O C k v Q 2 h h b m d l Z C U y M F R 5 c G U 8 L 0 l 0 Z W 1 Q Y X R o P j w v S X R l b U x v Y 2 F 0 a W 9 u P j x T d G F i b G V F b n R y a W V z I C 8 + P C 9 J d G V t P j x J d G V t P j x J d G V t T G 9 j Y X R p b 2 4 + P E l 0 Z W 1 U e X B l P k Z v c m 1 1 b G E 8 L 0 l 0 Z W 1 U e X B l P j x J d G V t U G F 0 a D 5 T Z W N 0 a W 9 u M S 9 U Y W J s Z T E 3 M S U y M C h Q Y W d l J T I w N D k 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V G F i b G U x N z F f X 1 B h Z 2 V f N D k i I C 8 + P E V u d H J 5 I F R 5 c G U 9 I k Z p b G x l Z E N v b X B s Z X R l U m V z d W x 0 V G 9 X b 3 J r c 2 h l Z X Q i I F Z h b H V l P S J s M S I g L z 4 8 R W 5 0 c n k g V H l w Z T 0 i Q W R k Z W R U b 0 R h d G F N b 2 R l b C I g V m F s d W U 9 I m w w I i A v P j x F b n R y e S B U e X B l P S J G a W x s Q 2 9 1 b n Q i I F Z h b H V l P S J s N D I i I C 8 + P E V u d H J 5 I F R 5 c G U 9 I k Z p b G x F c n J v c k N v Z G U i I F Z h b H V l P S J z V W 5 r b m 9 3 b i I g L z 4 8 R W 5 0 c n k g V H l w Z T 0 i R m l s b E V y c m 9 y Q 2 9 1 b n Q i I F Z h b H V l P S J s M C I g L z 4 8 R W 5 0 c n k g V H l w Z T 0 i R m l s b E x h c 3 R V c G R h d G V k I i B W Y W x 1 Z T 0 i Z D I w M j M t M D g t M z F U M D A 6 M j A 6 M z g u M z g 2 N j E 5 M l o i I C 8 + P E V u d H J 5 I F R 5 c G U 9 I k Z p b G x D b 2 x 1 b W 5 U e X B l c y I g V m F s d W U 9 I n N C Z 1 l H Q m d N R 0 J n P T 0 i I C 8 + P E V u d H J 5 I F R 5 c G U 9 I k Z p b G x D b 2 x 1 b W 5 O Y W 1 l c y I g V m F s d W U 9 I n N b J n F 1 b 3 Q 7 Q 2 F z a H B y b 3 Z p Z G V k Y n l v c G V y Y X R p b 2 5 z O i Z x d W 9 0 O y w m c X V v d D t D b 2 x 1 b W 4 y J n F 1 b 3 Q 7 L C Z x d W 9 0 O 0 N v b H V t b j M m c X V v d D s s J n F 1 b 3 Q 7 Q 2 9 s d W 1 u N C Z x d W 9 0 O y w m c X V v d D t D b 2 x 1 b W 4 1 J n F 1 b 3 Q 7 L C Z x d W 9 0 O 0 N v b H V t b j Y m c X V v d D s s J n F 1 b 3 Q 7 Q 2 9 s d W 1 u N y 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1 R h Y m x l M T c x I C h Q Y W d l I D Q 5 K S 9 B d X R v U m V t b 3 Z l Z E N v b H V t b n M x L n t D Y X N o c H J v d m l k Z W R i e W 9 w Z X J h d G l v b n M 6 L D B 9 J n F 1 b 3 Q 7 L C Z x d W 9 0 O 1 N l Y 3 R p b 2 4 x L 1 R h Y m x l M T c x I C h Q Y W d l I D Q 5 K S 9 B d X R v U m V t b 3 Z l Z E N v b H V t b n M x L n t D b 2 x 1 b W 4 y L D F 9 J n F 1 b 3 Q 7 L C Z x d W 9 0 O 1 N l Y 3 R p b 2 4 x L 1 R h Y m x l M T c x I C h Q Y W d l I D Q 5 K S 9 B d X R v U m V t b 3 Z l Z E N v b H V t b n M x L n t D b 2 x 1 b W 4 z L D J 9 J n F 1 b 3 Q 7 L C Z x d W 9 0 O 1 N l Y 3 R p b 2 4 x L 1 R h Y m x l M T c x I C h Q Y W d l I D Q 5 K S 9 B d X R v U m V t b 3 Z l Z E N v b H V t b n M x L n t D b 2 x 1 b W 4 0 L D N 9 J n F 1 b 3 Q 7 L C Z x d W 9 0 O 1 N l Y 3 R p b 2 4 x L 1 R h Y m x l M T c x I C h Q Y W d l I D Q 5 K S 9 B d X R v U m V t b 3 Z l Z E N v b H V t b n M x L n t D b 2 x 1 b W 4 1 L D R 9 J n F 1 b 3 Q 7 L C Z x d W 9 0 O 1 N l Y 3 R p b 2 4 x L 1 R h Y m x l M T c x I C h Q Y W d l I D Q 5 K S 9 B d X R v U m V t b 3 Z l Z E N v b H V t b n M x L n t D b 2 x 1 b W 4 2 L D V 9 J n F 1 b 3 Q 7 L C Z x d W 9 0 O 1 N l Y 3 R p b 2 4 x L 1 R h Y m x l M T c x I C h Q Y W d l I D Q 5 K S 9 B d X R v U m V t b 3 Z l Z E N v b H V t b n M x L n t D b 2 x 1 b W 4 3 L D Z 9 J n F 1 b 3 Q 7 X S w m c X V v d D t D b 2 x 1 b W 5 D b 3 V u d C Z x d W 9 0 O z o 3 L C Z x d W 9 0 O 0 t l e U N v b H V t b k 5 h b W V z J n F 1 b 3 Q 7 O l t d L C Z x d W 9 0 O 0 N v b H V t b k l k Z W 5 0 a X R p Z X M m c X V v d D s 6 W y Z x d W 9 0 O 1 N l Y 3 R p b 2 4 x L 1 R h Y m x l M T c x I C h Q Y W d l I D Q 5 K S 9 B d X R v U m V t b 3 Z l Z E N v b H V t b n M x L n t D Y X N o c H J v d m l k Z W R i e W 9 w Z X J h d G l v b n M 6 L D B 9 J n F 1 b 3 Q 7 L C Z x d W 9 0 O 1 N l Y 3 R p b 2 4 x L 1 R h Y m x l M T c x I C h Q Y W d l I D Q 5 K S 9 B d X R v U m V t b 3 Z l Z E N v b H V t b n M x L n t D b 2 x 1 b W 4 y L D F 9 J n F 1 b 3 Q 7 L C Z x d W 9 0 O 1 N l Y 3 R p b 2 4 x L 1 R h Y m x l M T c x I C h Q Y W d l I D Q 5 K S 9 B d X R v U m V t b 3 Z l Z E N v b H V t b n M x L n t D b 2 x 1 b W 4 z L D J 9 J n F 1 b 3 Q 7 L C Z x d W 9 0 O 1 N l Y 3 R p b 2 4 x L 1 R h Y m x l M T c x I C h Q Y W d l I D Q 5 K S 9 B d X R v U m V t b 3 Z l Z E N v b H V t b n M x L n t D b 2 x 1 b W 4 0 L D N 9 J n F 1 b 3 Q 7 L C Z x d W 9 0 O 1 N l Y 3 R p b 2 4 x L 1 R h Y m x l M T c x I C h Q Y W d l I D Q 5 K S 9 B d X R v U m V t b 3 Z l Z E N v b H V t b n M x L n t D b 2 x 1 b W 4 1 L D R 9 J n F 1 b 3 Q 7 L C Z x d W 9 0 O 1 N l Y 3 R p b 2 4 x L 1 R h Y m x l M T c x I C h Q Y W d l I D Q 5 K S 9 B d X R v U m V t b 3 Z l Z E N v b H V t b n M x L n t D b 2 x 1 b W 4 2 L D V 9 J n F 1 b 3 Q 7 L C Z x d W 9 0 O 1 N l Y 3 R p b 2 4 x L 1 R h Y m x l M T c x I C h Q Y W d l I D Q 5 K S 9 B d X R v U m V t b 3 Z l Z E N v b H V t b n M x L n t D b 2 x 1 b W 4 3 L D Z 9 J n F 1 b 3 Q 7 X S w m c X V v d D t S Z W x h d G l v b n N o a X B J b m Z v J n F 1 b 3 Q 7 O l t d f S I g L z 4 8 L 1 N 0 Y W J s Z U V u d H J p Z X M + P C 9 J d G V t P j x J d G V t P j x J d G V t T G 9 j Y X R p b 2 4 + P E l 0 Z W 1 U e X B l P k Z v c m 1 1 b G E 8 L 0 l 0 Z W 1 U e X B l P j x J d G V t U G F 0 a D 5 T Z W N 0 a W 9 u M S 9 U Y W J s Z T E 3 M S U y M C h Q Y W d l J T I w N D k p L 1 N v d X J j Z T w v S X R l b V B h d G g + P C 9 J d G V t T G 9 j Y X R p b 2 4 + P F N 0 Y W J s Z U V u d H J p Z X M g L z 4 8 L 0 l 0 Z W 0 + P E l 0 Z W 0 + P E l 0 Z W 1 M b 2 N h d G l v b j 4 8 S X R l b V R 5 c G U + R m 9 y b X V s Y T w v S X R l b V R 5 c G U + P E l 0 Z W 1 Q Y X R o P l N l Y 3 R p b 2 4 x L 1 R h Y m x l M T c x J T I w K F B h Z 2 U l M j A 0 O S k v V G F i b G U x N z E 8 L 0 l 0 Z W 1 Q Y X R o P j w v S X R l b U x v Y 2 F 0 a W 9 u P j x T d G F i b G V F b n R y a W V z I C 8 + P C 9 J d G V t P j x J d G V t P j x J d G V t T G 9 j Y X R p b 2 4 + P E l 0 Z W 1 U e X B l P k Z v c m 1 1 b G E 8 L 0 l 0 Z W 1 U e X B l P j x J d G V t U G F 0 a D 5 T Z W N 0 a W 9 u M S 9 U Y W J s Z T E 3 M S U y M C h Q Y W d l J T I w N D k p L 1 B y b 2 1 v d G V k J T I w S G V h Z G V y c z w v S X R l b V B h d G g + P C 9 J d G V t T G 9 j Y X R p b 2 4 + P F N 0 Y W J s Z U V u d H J p Z X M g L z 4 8 L 0 l 0 Z W 0 + P E l 0 Z W 0 + P E l 0 Z W 1 M b 2 N h d G l v b j 4 8 S X R l b V R 5 c G U + R m 9 y b X V s Y T w v S X R l b V R 5 c G U + P E l 0 Z W 1 Q Y X R o P l N l Y 3 R p b 2 4 x L 1 R h Y m x l M T c x J T I w K F B h Z 2 U l M j A 0 O S k v Q 2 h h b m d l Z C U y M F R 5 c G U 8 L 0 l 0 Z W 1 Q Y X R o P j w v S X R l b U x v Y 2 F 0 a W 9 u P j x T d G F i b G V F b n R y a W V z I C 8 + P C 9 J d G V t P j w v S X R l b X M + P C 9 M b 2 N h b F B h Y 2 t h Z 2 V N Z X R h Z G F 0 Y U Z p b G U + F g A A A F B L B Q Y A A A A A A A A A A A A A A A A A A A A A A A A m A Q A A A Q A A A N C M n d 8 B F d E R j H o A w E / C l + s B A A A A 8 D E u 6 m k 7 Y k 6 j G j n Y B 4 b 5 H Q A A A A A C A A A A A A A Q Z g A A A A E A A C A A A A D h p N a h 9 3 C L t 6 V k M I W u 4 C c 3 s b + V 4 u E + k N C n J 2 J t H G S X X Q A A A A A O g A A A A A I A A C A A A A B 0 b f 0 A V M A 1 T S N 0 v j a x M l o P F v m 8 Y O B W S P x v s r 6 U Y p m S Q l A A A A C r 1 f V P Y C F 9 H V + f L I t c d w l n Q K v O G o s K R Z q g e H u U B a K 0 q p 5 d a Y c B n / S 7 h q S i v H F E g o L G 1 p W Z l 7 G n P Z m J J p B / 4 T t a P Y i 9 i Q 7 0 L 9 N q M f N D a 3 Z u R k A A A A A X V p T D N Q q g U P h T T L G K X G o I W A c l c o J 0 / d h u V l 6 w g f 2 R f N q q A K Y v s 1 G 4 H 4 J A o f x Z u 0 p r y A m Y G c e E d p B 6 Y K / A 1 Q J n < / D a t a M a s h u p > 
</file>

<file path=customXml/itemProps1.xml><?xml version="1.0" encoding="utf-8"?>
<ds:datastoreItem xmlns:ds="http://schemas.openxmlformats.org/officeDocument/2006/customXml" ds:itemID="{5F0AA1A1-9588-474F-A4C0-F6DAF5DDCE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2020 segmental </vt:lpstr>
      <vt:lpstr>2020 EBIT</vt:lpstr>
      <vt:lpstr>2017 EBIT</vt:lpstr>
      <vt:lpstr>Table163 (Page 45)</vt:lpstr>
      <vt:lpstr>Table179 (Page 48)</vt:lpstr>
      <vt:lpstr>Table171 (Page 49)</vt:lpstr>
      <vt:lpstr>Historicals</vt:lpstr>
      <vt:lpstr>Revenues 2020</vt:lpstr>
      <vt:lpstr>2020 assets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Kareem</cp:lastModifiedBy>
  <dcterms:created xsi:type="dcterms:W3CDTF">2020-05-20T17:26:08Z</dcterms:created>
  <dcterms:modified xsi:type="dcterms:W3CDTF">2023-08-31T01:23:44Z</dcterms:modified>
</cp:coreProperties>
</file>